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 1QRT'02" sheetId="1" r:id="rId1"/>
    <sheet name="state equity" sheetId="2" r:id="rId2"/>
    <sheet name="PLQRT'02" sheetId="3" r:id="rId3"/>
    <sheet name="cashflowqrt'02" sheetId="4" r:id="rId4"/>
  </sheets>
  <externalReferences>
    <externalReference r:id="rId7"/>
  </externalReferences>
  <definedNames>
    <definedName name="_xlnm.Print_Titles" localSheetId="3">'cashflowqrt''02'!$1:$7</definedName>
  </definedNames>
  <calcPr fullCalcOnLoad="1"/>
</workbook>
</file>

<file path=xl/sharedStrings.xml><?xml version="1.0" encoding="utf-8"?>
<sst xmlns="http://schemas.openxmlformats.org/spreadsheetml/2006/main" count="138" uniqueCount="110">
  <si>
    <t>Investment income</t>
  </si>
  <si>
    <t>Less : minority interests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</si>
  <si>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</si>
  <si>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</si>
  <si>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</si>
  <si>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</si>
  <si>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</si>
  <si>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</si>
  <si>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</si>
  <si>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</si>
  <si>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</si>
  <si>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</si>
  <si>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</si>
  <si>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</si>
  <si>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</si>
  <si>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deducting minority interest.</t>
  </si>
  <si>
    <t>Inventories</t>
  </si>
  <si>
    <t>Trade receivables</t>
  </si>
  <si>
    <t>Trade payables</t>
  </si>
  <si>
    <t>Other payables</t>
  </si>
  <si>
    <t>Deferrred taxation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</si>
  <si>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</si>
  <si>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</si>
  <si>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</si>
  <si>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</si>
  <si>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</si>
  <si>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</si>
  <si>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</si>
  <si>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</si>
  <si>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</si>
  <si>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</si>
  <si>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</si>
  <si>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</si>
  <si>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</si>
  <si>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</si>
  <si>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</si>
  <si>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</si>
  <si>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</si>
  <si>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</si>
  <si>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</si>
  <si>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</si>
  <si>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</si>
  <si>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31 December 2001</t>
  </si>
  <si>
    <t>Condensed Consolidated Income Statements</t>
  </si>
  <si>
    <t>Condensed Consolidated Balance Sheets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</si>
  <si>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</si>
  <si>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</si>
  <si>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</si>
  <si>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</si>
  <si>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</si>
  <si>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</si>
  <si>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</si>
  <si>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</si>
  <si>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</si>
  <si>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Operating profit before changes in working capital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</si>
  <si>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</si>
  <si>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</si>
  <si>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</si>
  <si>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</si>
  <si>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</si>
  <si>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</si>
  <si>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</si>
  <si>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</si>
  <si>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</si>
  <si>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</si>
  <si>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</si>
  <si>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</si>
  <si>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</si>
  <si>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</si>
  <si>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</si>
  <si>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</si>
  <si>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</si>
  <si>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</si>
  <si>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Report for the year ended 31 December 2001</t>
  </si>
  <si>
    <t xml:space="preserve">The Condensed Consolidated Balance Sheets should be read in conjunction with the Annual Financial </t>
  </si>
  <si>
    <t>Condensed Consolidated Statement of Changes in Equity</t>
  </si>
  <si>
    <t>The Condensed Consolidated Statement of Changes in Equity should be read in conjunction with the Annual</t>
  </si>
  <si>
    <t>Financial Report for the year ended 31 December 2001</t>
  </si>
  <si>
    <t>Profit after income tax  before</t>
  </si>
  <si>
    <t xml:space="preserve">The Condensed Consolidated Income Statements should be read in conjunction with the Annual Financial </t>
  </si>
  <si>
    <t>Changes in working capital</t>
  </si>
  <si>
    <t>Condensed Consolidated Cash Flow Statement</t>
  </si>
  <si>
    <t>Right issue expenses</t>
  </si>
  <si>
    <t>Net decrease in cash and cash equivalents</t>
  </si>
  <si>
    <t>Net tangible assets per share (RM)</t>
  </si>
  <si>
    <t>The Condensed Consolidated Cash Flow Statement should be read in conjunction with the Annual</t>
  </si>
  <si>
    <t>As at 31 December 2002</t>
  </si>
  <si>
    <t>31 December 2002</t>
  </si>
  <si>
    <t>Share application money</t>
  </si>
  <si>
    <t>At 31 December 2002</t>
  </si>
  <si>
    <t xml:space="preserve">For the fourth quarter and twelve months ended 31 December 2002 </t>
  </si>
  <si>
    <t>For the twelve months ended 31 December 2002</t>
  </si>
  <si>
    <t>31 December</t>
  </si>
  <si>
    <t>12 months</t>
  </si>
  <si>
    <t>Non-cash items</t>
  </si>
  <si>
    <t>Right issue</t>
  </si>
  <si>
    <t>Realisation of reserve</t>
  </si>
  <si>
    <t xml:space="preserve">   arising from partial</t>
  </si>
  <si>
    <t xml:space="preserve">   disposal of subsidiary</t>
  </si>
  <si>
    <t>Net profit for the year</t>
  </si>
  <si>
    <t>Dividend</t>
  </si>
  <si>
    <t>2001</t>
  </si>
  <si>
    <t>2002</t>
  </si>
  <si>
    <t>Net cash (used in)/generated from operating activities</t>
  </si>
  <si>
    <t>Net cash used in investing activities</t>
  </si>
  <si>
    <t>Net cash generated from financing activities</t>
  </si>
  <si>
    <t>Cash and cash equivalents at beginning of year</t>
  </si>
  <si>
    <t>Cash and cash equivalents at end of year</t>
  </si>
  <si>
    <t>At 1 January 2001</t>
  </si>
  <si>
    <t>At 31 December 2001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</si>
</sst>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15" applyNumberFormat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klsindcons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2"/>
      <sheetName val="Income statement 2002"/>
      <sheetName val="Statement of changes in equity"/>
      <sheetName val="Property, plant and equipment"/>
      <sheetName val="DKLS Development - 30.9.2001"/>
      <sheetName val="Cash flow workings"/>
      <sheetName val="Consolidation Adjustments"/>
      <sheetName val="ASSCO"/>
      <sheetName val="Cash flow 2002"/>
      <sheetName val="Disposal-acquisition sub."/>
      <sheetName val="Notes"/>
      <sheetName val="Significant related party"/>
      <sheetName val="Directors remunerations"/>
      <sheetName val="BS01"/>
      <sheetName val="PL01"/>
      <sheetName val="sement2002"/>
      <sheetName val="indsegment2002"/>
      <sheetName val="indsegment2000"/>
      <sheetName val="no of employees"/>
      <sheetName val="absb"/>
      <sheetName val="PPHYPL"/>
      <sheetName val="PPHYBS"/>
      <sheetName val="CSFLWORKING"/>
      <sheetName val="Sheet1"/>
    </sheetNames>
    <sheetDataSet>
      <sheetData sheetId="2">
        <row r="33">
          <cell r="D33">
            <v>2712400</v>
          </cell>
          <cell r="E33">
            <v>494092</v>
          </cell>
        </row>
        <row r="34">
          <cell r="E34">
            <v>-68410</v>
          </cell>
        </row>
      </sheetData>
      <sheetData sheetId="8">
        <row r="8">
          <cell r="G8">
            <v>24989794.726539806</v>
          </cell>
        </row>
        <row r="11">
          <cell r="G11">
            <v>0</v>
          </cell>
        </row>
        <row r="12">
          <cell r="G12">
            <v>-12087.950400000002</v>
          </cell>
        </row>
        <row r="13">
          <cell r="G13">
            <v>-26850231</v>
          </cell>
        </row>
        <row r="14">
          <cell r="G14">
            <v>-3412470</v>
          </cell>
        </row>
        <row r="15">
          <cell r="G15">
            <v>6603976</v>
          </cell>
        </row>
        <row r="16">
          <cell r="G16">
            <v>0</v>
          </cell>
        </row>
        <row r="17">
          <cell r="G17">
            <v>23</v>
          </cell>
        </row>
        <row r="18">
          <cell r="G18">
            <v>861917</v>
          </cell>
        </row>
        <row r="19">
          <cell r="G19">
            <v>156902</v>
          </cell>
        </row>
        <row r="20">
          <cell r="G20">
            <v>3253888</v>
          </cell>
        </row>
        <row r="21">
          <cell r="G21">
            <v>-564024</v>
          </cell>
        </row>
        <row r="22">
          <cell r="G22">
            <v>-1404</v>
          </cell>
        </row>
        <row r="23">
          <cell r="G23">
            <v>0</v>
          </cell>
        </row>
        <row r="24">
          <cell r="G24">
            <v>-408467.57999999996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-14749881.210000012</v>
          </cell>
        </row>
        <row r="29">
          <cell r="G29">
            <v>2502596.3354703467</v>
          </cell>
        </row>
        <row r="30">
          <cell r="G30">
            <v>-2701264.953699723</v>
          </cell>
        </row>
        <row r="31">
          <cell r="G31">
            <v>-2812063.873123004</v>
          </cell>
        </row>
        <row r="32">
          <cell r="G32">
            <v>-153000</v>
          </cell>
        </row>
        <row r="33">
          <cell r="G33">
            <v>7031807.390000001</v>
          </cell>
        </row>
        <row r="37">
          <cell r="G37">
            <v>-489851</v>
          </cell>
        </row>
        <row r="38">
          <cell r="G38">
            <v>-8951934</v>
          </cell>
        </row>
        <row r="52">
          <cell r="G52">
            <v>-5758003.15</v>
          </cell>
        </row>
        <row r="64">
          <cell r="G64">
            <v>580605.7600000013</v>
          </cell>
        </row>
        <row r="67">
          <cell r="G67">
            <v>22938975</v>
          </cell>
        </row>
      </sheetData>
      <sheetData sheetId="13">
        <row r="9">
          <cell r="G9">
            <v>7753593.4799999995</v>
          </cell>
        </row>
        <row r="10">
          <cell r="G10">
            <v>93616379.58000001</v>
          </cell>
        </row>
        <row r="12">
          <cell r="G12">
            <v>4989145.63</v>
          </cell>
        </row>
        <row r="13">
          <cell r="G13">
            <v>4801479.093608251</v>
          </cell>
        </row>
        <row r="15">
          <cell r="G15">
            <v>19109846.953699723</v>
          </cell>
        </row>
        <row r="16">
          <cell r="G16">
            <v>6065066.873123004</v>
          </cell>
        </row>
        <row r="21">
          <cell r="G21">
            <v>7575791</v>
          </cell>
        </row>
        <row r="22">
          <cell r="G22">
            <v>18455204.429078598</v>
          </cell>
        </row>
        <row r="24">
          <cell r="G24">
            <v>34145660.82</v>
          </cell>
        </row>
        <row r="25">
          <cell r="G25">
            <v>2538321.5700000003</v>
          </cell>
        </row>
        <row r="26">
          <cell r="G26">
            <v>3275853.9699999997</v>
          </cell>
        </row>
        <row r="27">
          <cell r="G27">
            <v>3077373.8</v>
          </cell>
        </row>
        <row r="31">
          <cell r="G31">
            <v>36472.15</v>
          </cell>
        </row>
        <row r="33">
          <cell r="G33">
            <v>15031534.200399999</v>
          </cell>
        </row>
        <row r="34">
          <cell r="G34">
            <v>3336628</v>
          </cell>
        </row>
        <row r="35">
          <cell r="G35">
            <v>39251357.86478742</v>
          </cell>
        </row>
        <row r="36">
          <cell r="G36">
            <v>31026489</v>
          </cell>
        </row>
        <row r="38">
          <cell r="G38">
            <v>-3222745.98</v>
          </cell>
        </row>
        <row r="39">
          <cell r="G39">
            <v>-832100</v>
          </cell>
        </row>
        <row r="40">
          <cell r="G40">
            <v>-718938.4800000001</v>
          </cell>
        </row>
        <row r="46">
          <cell r="G46">
            <v>82366400</v>
          </cell>
        </row>
        <row r="47">
          <cell r="G47">
            <v>4197530</v>
          </cell>
        </row>
        <row r="48">
          <cell r="G48">
            <v>1337608</v>
          </cell>
        </row>
        <row r="49">
          <cell r="G49">
            <v>1413040</v>
          </cell>
        </row>
        <row r="50">
          <cell r="G50">
            <v>61861425.30653981</v>
          </cell>
        </row>
      </sheetData>
      <sheetData sheetId="14">
        <row r="8">
          <cell r="F8">
            <v>217607345.99</v>
          </cell>
        </row>
        <row r="9">
          <cell r="F9">
            <v>3574845.66</v>
          </cell>
        </row>
        <row r="22">
          <cell r="F22">
            <v>25183556.78613981</v>
          </cell>
        </row>
        <row r="24">
          <cell r="F24">
            <v>-613336.59</v>
          </cell>
        </row>
        <row r="25">
          <cell r="F25">
            <v>407486.57999999996</v>
          </cell>
        </row>
        <row r="26">
          <cell r="F26">
            <v>12087.950400000002</v>
          </cell>
        </row>
        <row r="29">
          <cell r="F29">
            <v>-8576572.98</v>
          </cell>
        </row>
        <row r="33">
          <cell r="F33">
            <v>5990.5199999999995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0">
      <selection activeCell="A1" sqref="A1:F52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40</v>
      </c>
      <c r="B1" s="13"/>
      <c r="C1" s="13"/>
      <c r="D1" s="13"/>
      <c r="E1" s="13"/>
      <c r="F1" s="68"/>
      <c r="G1" s="13"/>
      <c r="H1" s="13"/>
    </row>
    <row r="2" spans="1:8" ht="15" customHeight="1">
      <c r="A2" s="1" t="s">
        <v>41</v>
      </c>
      <c r="B2" s="2"/>
      <c r="D2" s="2"/>
      <c r="E2" s="2"/>
      <c r="F2" s="68"/>
      <c r="G2" s="2"/>
      <c r="H2" s="2"/>
    </row>
    <row r="3" spans="1:8" s="12" customFormat="1" ht="15" customHeight="1">
      <c r="A3" s="14" t="s">
        <v>44</v>
      </c>
      <c r="B3" s="13"/>
      <c r="C3" s="13"/>
      <c r="D3" s="13"/>
      <c r="E3" s="13"/>
      <c r="F3" s="68"/>
      <c r="G3" s="13"/>
      <c r="H3" s="13"/>
    </row>
    <row r="4" spans="1:8" s="12" customFormat="1" ht="15" customHeight="1">
      <c r="A4" s="14" t="s">
        <v>86</v>
      </c>
      <c r="B4" s="13"/>
      <c r="C4" s="13"/>
      <c r="D4" s="13"/>
      <c r="E4" s="13"/>
      <c r="F4" s="68"/>
      <c r="G4" s="13"/>
      <c r="H4" s="13"/>
    </row>
    <row r="5" spans="2:8" s="12" customFormat="1" ht="15" customHeight="1">
      <c r="B5" s="13"/>
      <c r="C5" s="13"/>
      <c r="D5" s="13"/>
      <c r="E5" s="13"/>
      <c r="F5" s="69"/>
      <c r="G5" s="13"/>
      <c r="H5" s="13"/>
    </row>
    <row r="6" spans="1:7" ht="15" customHeight="1">
      <c r="A6" s="36"/>
      <c r="B6" s="36"/>
      <c r="C6" s="34"/>
      <c r="D6" s="39" t="s">
        <v>87</v>
      </c>
      <c r="E6" s="36"/>
      <c r="F6" s="40" t="s">
        <v>42</v>
      </c>
      <c r="G6" s="30"/>
    </row>
    <row r="7" spans="1:7" s="10" customFormat="1" ht="15" customHeight="1">
      <c r="A7" s="62"/>
      <c r="B7" s="62"/>
      <c r="C7" s="62"/>
      <c r="D7" s="35" t="s">
        <v>59</v>
      </c>
      <c r="E7" s="62"/>
      <c r="F7" s="35" t="s">
        <v>59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21</v>
      </c>
      <c r="B9" s="2"/>
      <c r="D9" s="17">
        <f>+'[1]BS01'!$G$35</f>
        <v>39251357.86478742</v>
      </c>
      <c r="E9" s="18"/>
      <c r="F9" s="17">
        <v>37054487</v>
      </c>
      <c r="G9" s="30"/>
    </row>
    <row r="10" spans="1:7" ht="15" customHeight="1">
      <c r="A10" s="3" t="s">
        <v>28</v>
      </c>
      <c r="B10" s="2"/>
      <c r="D10" s="17">
        <f>+'[1]BS01'!$G$36</f>
        <v>31026489</v>
      </c>
      <c r="E10" s="18"/>
      <c r="F10" s="17">
        <v>27125747</v>
      </c>
      <c r="G10" s="30"/>
    </row>
    <row r="11" spans="1:7" ht="15" customHeight="1">
      <c r="A11" s="3" t="s">
        <v>11</v>
      </c>
      <c r="B11" s="2"/>
      <c r="D11" s="17">
        <f>+'[1]BS01'!$G$33</f>
        <v>15031534.200399999</v>
      </c>
      <c r="E11" s="18"/>
      <c r="F11" s="17">
        <v>17080321</v>
      </c>
      <c r="G11" s="30"/>
    </row>
    <row r="12" spans="1:7" ht="15" customHeight="1">
      <c r="A12" s="3" t="s">
        <v>27</v>
      </c>
      <c r="B12" s="2"/>
      <c r="D12" s="17">
        <f>+'[1]BS01'!$G$31</f>
        <v>36472.15</v>
      </c>
      <c r="E12" s="18"/>
      <c r="F12" s="17">
        <v>0</v>
      </c>
      <c r="G12" s="30"/>
    </row>
    <row r="13" spans="1:7" ht="15" customHeight="1">
      <c r="A13" s="3" t="s">
        <v>29</v>
      </c>
      <c r="B13" s="2"/>
      <c r="D13" s="17">
        <f>+'[1]BS01'!$G$34</f>
        <v>3336628</v>
      </c>
      <c r="E13" s="18"/>
      <c r="F13" s="17">
        <v>2391719</v>
      </c>
      <c r="G13" s="30"/>
    </row>
    <row r="14" spans="2:7" ht="15" customHeight="1">
      <c r="B14" s="2"/>
      <c r="D14" s="17"/>
      <c r="E14" s="18"/>
      <c r="F14" s="17"/>
      <c r="G14" s="30"/>
    </row>
    <row r="15" spans="1:7" ht="15" customHeight="1">
      <c r="A15" s="3" t="s">
        <v>10</v>
      </c>
      <c r="B15" s="2"/>
      <c r="D15" s="17"/>
      <c r="E15" s="18"/>
      <c r="F15" s="17"/>
      <c r="G15" s="30"/>
    </row>
    <row r="16" spans="2:7" ht="15" customHeight="1">
      <c r="B16" s="1" t="s">
        <v>16</v>
      </c>
      <c r="D16" s="17">
        <f>+'[1]BS01'!$G$16</f>
        <v>6065066.873123004</v>
      </c>
      <c r="E16" s="18"/>
      <c r="F16" s="17">
        <v>3148422</v>
      </c>
      <c r="G16" s="30"/>
    </row>
    <row r="17" spans="2:7" ht="15" customHeight="1">
      <c r="B17" s="1" t="s">
        <v>17</v>
      </c>
      <c r="D17" s="17">
        <f>+'[1]BS01'!$G$10</f>
        <v>93616379.58000001</v>
      </c>
      <c r="E17" s="18"/>
      <c r="F17" s="17">
        <v>81747905</v>
      </c>
      <c r="G17" s="30"/>
    </row>
    <row r="18" spans="2:7" ht="15" customHeight="1">
      <c r="B18" s="1" t="s">
        <v>9</v>
      </c>
      <c r="D18" s="17">
        <f>+'[1]BS01'!$G$9</f>
        <v>7753593.4799999995</v>
      </c>
      <c r="E18" s="18"/>
      <c r="F18" s="17">
        <v>27614454</v>
      </c>
      <c r="G18" s="30"/>
    </row>
    <row r="19" spans="2:7" ht="15" customHeight="1">
      <c r="B19" s="1" t="s">
        <v>23</v>
      </c>
      <c r="D19" s="17">
        <f>+'[1]BS01'!$G$12</f>
        <v>4989145.63</v>
      </c>
      <c r="E19" s="18"/>
      <c r="F19" s="17">
        <v>2643260</v>
      </c>
      <c r="G19" s="30"/>
    </row>
    <row r="20" spans="2:7" ht="15" customHeight="1">
      <c r="B20" s="1" t="s">
        <v>24</v>
      </c>
      <c r="D20" s="17">
        <f>+'[1]BS01'!$G$15</f>
        <v>19109846.953699723</v>
      </c>
      <c r="E20" s="18"/>
      <c r="F20" s="17">
        <v>13100695</v>
      </c>
      <c r="G20" s="30"/>
    </row>
    <row r="21" spans="2:7" ht="15" customHeight="1">
      <c r="B21" s="1" t="s">
        <v>25</v>
      </c>
      <c r="D21" s="17">
        <f>+'[1]BS01'!$G$13</f>
        <v>4801479.093608251</v>
      </c>
      <c r="E21" s="18"/>
      <c r="F21" s="17">
        <v>1676904</v>
      </c>
      <c r="G21" s="30"/>
    </row>
    <row r="22" spans="2:7" ht="15" customHeight="1">
      <c r="B22" s="2"/>
      <c r="D22" s="32">
        <f>SUM(D16:D21)</f>
        <v>136335511.610431</v>
      </c>
      <c r="E22" s="18"/>
      <c r="F22" s="32">
        <f>SUM(F16:F21)</f>
        <v>129931640</v>
      </c>
      <c r="G22" s="30"/>
    </row>
    <row r="23" spans="1:7" ht="15" customHeight="1">
      <c r="A23" s="3" t="s">
        <v>8</v>
      </c>
      <c r="B23" s="2"/>
      <c r="D23" s="17"/>
      <c r="E23" s="18"/>
      <c r="F23" s="17"/>
      <c r="G23" s="30"/>
    </row>
    <row r="24" spans="2:7" ht="15" customHeight="1">
      <c r="B24" s="3" t="s">
        <v>18</v>
      </c>
      <c r="D24" s="17">
        <f>+'[1]BS01'!$G$24</f>
        <v>34145660.82</v>
      </c>
      <c r="E24" s="18"/>
      <c r="F24" s="17">
        <v>25395134</v>
      </c>
      <c r="G24" s="30"/>
    </row>
    <row r="25" spans="2:7" ht="15" customHeight="1">
      <c r="B25" s="3" t="s">
        <v>19</v>
      </c>
      <c r="D25" s="17">
        <f>+'[1]BS01'!$G$25</f>
        <v>2538321.5700000003</v>
      </c>
      <c r="E25" s="18"/>
      <c r="F25" s="17">
        <v>4257042</v>
      </c>
      <c r="G25" s="30"/>
    </row>
    <row r="26" spans="2:7" ht="15" customHeight="1">
      <c r="B26" s="3" t="s">
        <v>7</v>
      </c>
      <c r="D26" s="17">
        <f>+'[1]BS01'!$G$21+'[1]BS01'!$G$26</f>
        <v>10851644.969999999</v>
      </c>
      <c r="E26" s="18"/>
      <c r="F26" s="17">
        <v>8509621</v>
      </c>
      <c r="G26" s="30"/>
    </row>
    <row r="27" spans="2:7" ht="15" customHeight="1">
      <c r="B27" s="3" t="s">
        <v>6</v>
      </c>
      <c r="D27" s="17">
        <f>+'[1]BS01'!$G$27</f>
        <v>3077373.8</v>
      </c>
      <c r="E27" s="18"/>
      <c r="F27" s="17">
        <v>3556268</v>
      </c>
      <c r="G27" s="30"/>
    </row>
    <row r="28" spans="2:7" ht="15" customHeight="1">
      <c r="B28" s="3" t="s">
        <v>26</v>
      </c>
      <c r="D28" s="17">
        <f>+'[1]BS01'!$G$22</f>
        <v>18455204.429078598</v>
      </c>
      <c r="E28" s="18"/>
      <c r="F28" s="17">
        <v>39678264</v>
      </c>
      <c r="G28" s="30"/>
    </row>
    <row r="29" spans="2:7" ht="15" customHeight="1">
      <c r="B29" s="2"/>
      <c r="D29" s="32">
        <f>SUM(D24:D28)</f>
        <v>69068205.58907859</v>
      </c>
      <c r="E29" s="18"/>
      <c r="F29" s="32">
        <f>SUM(F24:F28)</f>
        <v>81396329</v>
      </c>
      <c r="G29" s="30"/>
    </row>
    <row r="30" spans="2:7" ht="15" customHeight="1">
      <c r="B30" s="2"/>
      <c r="D30" s="25"/>
      <c r="E30" s="18"/>
      <c r="F30" s="25"/>
      <c r="G30" s="30"/>
    </row>
    <row r="31" spans="1:7" ht="15" customHeight="1">
      <c r="A31" s="3" t="s">
        <v>22</v>
      </c>
      <c r="B31" s="2"/>
      <c r="D31" s="17">
        <f>+D22-D29</f>
        <v>67267306.0213524</v>
      </c>
      <c r="E31" s="18"/>
      <c r="F31" s="17">
        <f>+F22-F29</f>
        <v>48535311</v>
      </c>
      <c r="G31" s="30"/>
    </row>
    <row r="32" spans="2:7" ht="15" customHeight="1">
      <c r="B32" s="2"/>
      <c r="D32" s="17"/>
      <c r="E32" s="18"/>
      <c r="F32" s="17"/>
      <c r="G32" s="30"/>
    </row>
    <row r="33" spans="2:7" ht="15" customHeight="1" thickBot="1">
      <c r="B33" s="2"/>
      <c r="D33" s="31">
        <f>+D9+D11+D13+D31+D10+D12</f>
        <v>155949787.2365398</v>
      </c>
      <c r="E33" s="18"/>
      <c r="F33" s="31">
        <f>+F9+F11+F13+F31+F10+F12</f>
        <v>132187585</v>
      </c>
      <c r="G33" s="30"/>
    </row>
    <row r="34" spans="2:7" ht="15" customHeight="1" thickTop="1">
      <c r="B34" s="2"/>
      <c r="D34" s="17"/>
      <c r="E34" s="18"/>
      <c r="F34" s="17"/>
      <c r="G34" s="30"/>
    </row>
    <row r="35" spans="1:7" ht="15" customHeight="1">
      <c r="A35" s="3" t="s">
        <v>30</v>
      </c>
      <c r="B35" s="2"/>
      <c r="D35" s="17"/>
      <c r="E35" s="18"/>
      <c r="F35" s="17"/>
      <c r="G35" s="30"/>
    </row>
    <row r="36" spans="1:7" ht="15" customHeight="1">
      <c r="A36" s="3" t="s">
        <v>31</v>
      </c>
      <c r="B36" s="2"/>
      <c r="D36" s="17"/>
      <c r="E36" s="18"/>
      <c r="F36" s="17"/>
      <c r="G36" s="30"/>
    </row>
    <row r="37" spans="1:7" ht="15" customHeight="1">
      <c r="A37" s="3" t="s">
        <v>5</v>
      </c>
      <c r="B37" s="2"/>
      <c r="D37" s="17">
        <f>+'[1]BS01'!$G$46</f>
        <v>82366400</v>
      </c>
      <c r="E37" s="18"/>
      <c r="F37" s="17">
        <v>79654000</v>
      </c>
      <c r="G37" s="30"/>
    </row>
    <row r="38" spans="1:7" ht="15" customHeight="1">
      <c r="A38" s="3" t="s">
        <v>4</v>
      </c>
      <c r="B38" s="2"/>
      <c r="D38" s="17">
        <f>+'[1]BS01'!$G$47+'[1]BS01'!$G$49+'[1]BS01'!$G$50</f>
        <v>67471995.3065398</v>
      </c>
      <c r="E38" s="18"/>
      <c r="F38" s="17">
        <v>50627100</v>
      </c>
      <c r="G38" s="30"/>
    </row>
    <row r="39" spans="4:7" ht="15" customHeight="1">
      <c r="D39" s="17"/>
      <c r="E39" s="18"/>
      <c r="F39" s="17"/>
      <c r="G39" s="30"/>
    </row>
    <row r="40" spans="2:7" ht="15" customHeight="1">
      <c r="B40" s="2"/>
      <c r="D40" s="32">
        <f>SUM(D37:D38)</f>
        <v>149838395.3065398</v>
      </c>
      <c r="E40" s="18"/>
      <c r="F40" s="32">
        <f>SUM(F37:F38)</f>
        <v>130281100</v>
      </c>
      <c r="G40" s="30"/>
    </row>
    <row r="41" spans="2:7" ht="15" customHeight="1">
      <c r="B41" s="2"/>
      <c r="D41" s="25"/>
      <c r="E41" s="18"/>
      <c r="F41" s="25"/>
      <c r="G41" s="30"/>
    </row>
    <row r="42" spans="1:7" ht="15" customHeight="1">
      <c r="A42" s="3" t="s">
        <v>88</v>
      </c>
      <c r="B42" s="2"/>
      <c r="D42" s="25">
        <f>+'[1]BS01'!$G$48</f>
        <v>1337608</v>
      </c>
      <c r="E42" s="18"/>
      <c r="F42" s="25">
        <v>0</v>
      </c>
      <c r="G42" s="30"/>
    </row>
    <row r="43" spans="1:7" ht="15" customHeight="1">
      <c r="A43" s="3" t="s">
        <v>3</v>
      </c>
      <c r="B43" s="2"/>
      <c r="D43" s="17">
        <f>-'[1]BS01'!$G$40</f>
        <v>718938.4800000001</v>
      </c>
      <c r="E43" s="18"/>
      <c r="F43" s="17">
        <v>236333</v>
      </c>
      <c r="G43" s="30"/>
    </row>
    <row r="44" spans="1:7" ht="15" customHeight="1">
      <c r="A44" s="3" t="s">
        <v>2</v>
      </c>
      <c r="B44" s="2"/>
      <c r="D44" s="17">
        <f>-'[1]BS01'!$G$38</f>
        <v>3222745.98</v>
      </c>
      <c r="E44" s="18"/>
      <c r="F44" s="17">
        <v>697052</v>
      </c>
      <c r="G44" s="30"/>
    </row>
    <row r="45" spans="1:7" ht="15" customHeight="1">
      <c r="A45" s="3" t="s">
        <v>20</v>
      </c>
      <c r="B45" s="2"/>
      <c r="D45" s="17">
        <f>-'[1]BS01'!$G$39</f>
        <v>832100</v>
      </c>
      <c r="E45" s="18"/>
      <c r="F45" s="17">
        <v>973100</v>
      </c>
      <c r="G45" s="30"/>
    </row>
    <row r="46" spans="2:7" ht="15" customHeight="1" thickBot="1">
      <c r="B46" s="2"/>
      <c r="D46" s="31">
        <f>SUM(D40:D45)-1</f>
        <v>155949786.76653978</v>
      </c>
      <c r="E46" s="18"/>
      <c r="F46" s="31">
        <f>SUM(F40:F45)</f>
        <v>132187585</v>
      </c>
      <c r="G46" s="30"/>
    </row>
    <row r="47" spans="2:7" ht="15" customHeight="1" thickTop="1">
      <c r="B47" s="2"/>
      <c r="D47" s="25"/>
      <c r="E47" s="18"/>
      <c r="F47" s="25"/>
      <c r="G47" s="30"/>
    </row>
    <row r="48" spans="1:7" ht="15" customHeight="1" thickBot="1">
      <c r="A48" s="3" t="s">
        <v>84</v>
      </c>
      <c r="B48" s="2"/>
      <c r="D48" s="65">
        <f>+D40/D37</f>
        <v>1.8191689245437437</v>
      </c>
      <c r="E48" s="64"/>
      <c r="F48" s="65">
        <f>+F40/F37</f>
        <v>1.6355876666582971</v>
      </c>
      <c r="G48" s="30"/>
    </row>
    <row r="49" spans="2:7" ht="15" customHeight="1" thickTop="1">
      <c r="B49" s="2"/>
      <c r="D49" s="17"/>
      <c r="E49" s="18"/>
      <c r="F49" s="17"/>
      <c r="G49" s="30"/>
    </row>
    <row r="50" spans="1:6" ht="15" customHeight="1">
      <c r="A50" s="7" t="s">
        <v>74</v>
      </c>
      <c r="D50" s="17"/>
      <c r="E50" s="17"/>
      <c r="F50" s="17"/>
    </row>
    <row r="51" spans="1:6" ht="15" customHeight="1">
      <c r="A51" s="3" t="s">
        <v>73</v>
      </c>
      <c r="D51" s="17"/>
      <c r="E51" s="17"/>
      <c r="F51" s="17"/>
    </row>
    <row r="52" spans="4:6" ht="15" customHeight="1">
      <c r="D52" s="17"/>
      <c r="E52" s="17"/>
      <c r="F52" s="17"/>
    </row>
    <row r="53" spans="4:6" ht="15" customHeight="1">
      <c r="D53" s="17"/>
      <c r="E53" s="17"/>
      <c r="F53" s="17"/>
    </row>
    <row r="54" spans="4:6" ht="15" customHeight="1"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</sheetData>
  <printOptions/>
  <pageMargins left="0.75" right="0.25" top="0.5" bottom="0.4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9"/>
  <sheetViews>
    <sheetView tabSelected="1" workbookViewId="0" topLeftCell="A19">
      <selection activeCell="A1" sqref="A1:L33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5.16015625" style="0" customWidth="1"/>
    <col min="4" max="4" width="14" style="0" customWidth="1"/>
    <col min="5" max="5" width="2.33203125" style="0" customWidth="1"/>
    <col min="6" max="6" width="13.33203125" style="0" customWidth="1"/>
    <col min="7" max="7" width="2.33203125" style="0" customWidth="1"/>
    <col min="8" max="8" width="14.160156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4.5" style="0" bestFit="1" customWidth="1"/>
  </cols>
  <sheetData>
    <row r="1" ht="24.75" customHeight="1">
      <c r="A1" s="14" t="s">
        <v>40</v>
      </c>
    </row>
    <row r="2" ht="15" customHeight="1">
      <c r="A2" s="1" t="s">
        <v>41</v>
      </c>
    </row>
    <row r="3" ht="15" customHeight="1">
      <c r="A3" s="14" t="s">
        <v>75</v>
      </c>
    </row>
    <row r="4" ht="15" customHeight="1">
      <c r="A4" s="14" t="s">
        <v>91</v>
      </c>
    </row>
    <row r="6" s="3" customFormat="1" ht="15" customHeight="1"/>
    <row r="7" spans="6:10" s="29" customFormat="1" ht="15" customHeight="1">
      <c r="F7" s="70" t="s">
        <v>68</v>
      </c>
      <c r="G7" s="70"/>
      <c r="H7" s="70"/>
      <c r="J7" s="61" t="s">
        <v>69</v>
      </c>
    </row>
    <row r="8" spans="4:12" s="29" customFormat="1" ht="15" customHeight="1">
      <c r="D8" s="37"/>
      <c r="E8" s="37"/>
      <c r="F8" s="37"/>
      <c r="G8" s="37"/>
      <c r="H8" s="37" t="s">
        <v>62</v>
      </c>
      <c r="I8" s="37"/>
      <c r="K8" s="37"/>
      <c r="L8" s="37"/>
    </row>
    <row r="9" spans="4:11" s="29" customFormat="1" ht="15" customHeight="1">
      <c r="D9" s="37"/>
      <c r="E9" s="37"/>
      <c r="F9" s="37" t="s">
        <v>60</v>
      </c>
      <c r="G9" s="37"/>
      <c r="H9" s="37" t="s">
        <v>63</v>
      </c>
      <c r="I9" s="37"/>
      <c r="J9" s="37" t="s">
        <v>65</v>
      </c>
      <c r="K9" s="37"/>
    </row>
    <row r="10" spans="4:12" s="29" customFormat="1" ht="15" customHeight="1">
      <c r="D10" s="37" t="s">
        <v>5</v>
      </c>
      <c r="E10" s="37"/>
      <c r="F10" s="37" t="s">
        <v>61</v>
      </c>
      <c r="G10" s="37"/>
      <c r="H10" s="37" t="s">
        <v>64</v>
      </c>
      <c r="I10" s="37"/>
      <c r="J10" s="37" t="s">
        <v>66</v>
      </c>
      <c r="K10" s="37"/>
      <c r="L10" s="37" t="s">
        <v>67</v>
      </c>
    </row>
    <row r="11" spans="4:12" s="29" customFormat="1" ht="15" customHeight="1">
      <c r="D11" s="37" t="s">
        <v>59</v>
      </c>
      <c r="E11" s="37"/>
      <c r="F11" s="37" t="s">
        <v>59</v>
      </c>
      <c r="G11" s="37"/>
      <c r="H11" s="37" t="s">
        <v>59</v>
      </c>
      <c r="I11" s="37"/>
      <c r="J11" s="37" t="s">
        <v>59</v>
      </c>
      <c r="K11" s="37"/>
      <c r="L11" s="37" t="s">
        <v>59</v>
      </c>
    </row>
    <row r="12" spans="4:15" s="3" customFormat="1" ht="15" customHeight="1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4:15" s="3" customFormat="1" ht="15" customHeight="1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3" customFormat="1" ht="15" customHeight="1">
      <c r="A14" s="3" t="s">
        <v>108</v>
      </c>
      <c r="D14" s="17">
        <v>39827000</v>
      </c>
      <c r="E14" s="17"/>
      <c r="F14" s="17">
        <v>5471027</v>
      </c>
      <c r="G14" s="17"/>
      <c r="H14" s="17">
        <v>1890169</v>
      </c>
      <c r="I14" s="17"/>
      <c r="J14" s="17">
        <v>38486989</v>
      </c>
      <c r="K14" s="17"/>
      <c r="L14" s="17">
        <f>SUM(D14:J14)</f>
        <v>85675185</v>
      </c>
      <c r="M14" s="17"/>
      <c r="N14" s="17"/>
      <c r="O14" s="17"/>
    </row>
    <row r="15" spans="1:15" s="3" customFormat="1" ht="15" customHeight="1">
      <c r="A15" s="3" t="s">
        <v>95</v>
      </c>
      <c r="D15" s="17">
        <v>39827000</v>
      </c>
      <c r="E15" s="17"/>
      <c r="F15" s="17">
        <v>0</v>
      </c>
      <c r="G15" s="17"/>
      <c r="H15" s="17">
        <v>0</v>
      </c>
      <c r="I15" s="17"/>
      <c r="J15" s="17">
        <v>0</v>
      </c>
      <c r="K15" s="17"/>
      <c r="L15" s="17">
        <f>SUM(D15:J15)</f>
        <v>39827000</v>
      </c>
      <c r="M15" s="17"/>
      <c r="N15" s="17"/>
      <c r="O15" s="17"/>
    </row>
    <row r="16" spans="1:15" s="3" customFormat="1" ht="15" customHeight="1">
      <c r="A16" s="3" t="s">
        <v>82</v>
      </c>
      <c r="D16" s="17">
        <v>0</v>
      </c>
      <c r="E16" s="17"/>
      <c r="F16" s="17">
        <v>-1699179</v>
      </c>
      <c r="G16" s="17"/>
      <c r="H16" s="17">
        <v>0</v>
      </c>
      <c r="I16" s="17"/>
      <c r="J16" s="17">
        <v>0</v>
      </c>
      <c r="K16" s="17"/>
      <c r="L16" s="17">
        <f>SUM(D16:J16)</f>
        <v>-1699179</v>
      </c>
      <c r="M16" s="17"/>
      <c r="N16" s="17"/>
      <c r="O16" s="17"/>
    </row>
    <row r="17" spans="1:15" s="3" customFormat="1" ht="15" customHeight="1">
      <c r="A17" s="3" t="s">
        <v>96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3" customFormat="1" ht="15" customHeight="1">
      <c r="A18" s="3" t="s">
        <v>97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3" customFormat="1" ht="15" customHeight="1">
      <c r="A19" s="3" t="s">
        <v>98</v>
      </c>
      <c r="D19" s="17">
        <v>0</v>
      </c>
      <c r="E19" s="17"/>
      <c r="F19" s="17">
        <v>0</v>
      </c>
      <c r="G19" s="17"/>
      <c r="H19" s="17">
        <v>-477129</v>
      </c>
      <c r="I19" s="17"/>
      <c r="J19" s="17">
        <v>0</v>
      </c>
      <c r="K19" s="17"/>
      <c r="L19" s="17">
        <f>SUM(D19:J19)</f>
        <v>-477129</v>
      </c>
      <c r="M19" s="17"/>
      <c r="N19" s="17"/>
      <c r="O19" s="17"/>
    </row>
    <row r="20" spans="1:15" s="3" customFormat="1" ht="15" customHeight="1">
      <c r="A20" s="3" t="s">
        <v>99</v>
      </c>
      <c r="D20" s="17">
        <v>0</v>
      </c>
      <c r="E20" s="17"/>
      <c r="F20" s="17">
        <v>0</v>
      </c>
      <c r="G20" s="17"/>
      <c r="H20" s="17">
        <v>0</v>
      </c>
      <c r="I20" s="17"/>
      <c r="J20" s="17">
        <v>10969784</v>
      </c>
      <c r="K20" s="17"/>
      <c r="L20" s="17">
        <f>SUM(D20:J20)</f>
        <v>10969784</v>
      </c>
      <c r="M20" s="17"/>
      <c r="N20" s="17"/>
      <c r="O20" s="17"/>
    </row>
    <row r="21" spans="1:15" s="3" customFormat="1" ht="15" customHeight="1">
      <c r="A21" s="3" t="s">
        <v>100</v>
      </c>
      <c r="D21" s="67">
        <v>0</v>
      </c>
      <c r="E21" s="67"/>
      <c r="F21" s="67">
        <v>0</v>
      </c>
      <c r="G21" s="67"/>
      <c r="H21" s="67">
        <v>0</v>
      </c>
      <c r="I21" s="67"/>
      <c r="J21" s="67">
        <v>-4014561</v>
      </c>
      <c r="K21" s="67"/>
      <c r="L21" s="67">
        <f>SUM(D21:J21)</f>
        <v>-4014561</v>
      </c>
      <c r="M21" s="17"/>
      <c r="N21" s="17"/>
      <c r="O21" s="17"/>
    </row>
    <row r="22" spans="1:15" s="3" customFormat="1" ht="15" customHeight="1">
      <c r="A22" s="3" t="s">
        <v>109</v>
      </c>
      <c r="D22" s="17">
        <f>SUM(D14:D21)</f>
        <v>79654000</v>
      </c>
      <c r="E22" s="17"/>
      <c r="F22" s="17">
        <f>SUM(F14:F21)</f>
        <v>3771848</v>
      </c>
      <c r="G22" s="17"/>
      <c r="H22" s="17">
        <f>SUM(H14:H21)</f>
        <v>1413040</v>
      </c>
      <c r="I22" s="17"/>
      <c r="J22" s="17">
        <f>SUM(J14:J21)</f>
        <v>45442212</v>
      </c>
      <c r="K22" s="17"/>
      <c r="L22" s="17">
        <f>SUM(L14:L21)</f>
        <v>130281100</v>
      </c>
      <c r="M22" s="17"/>
      <c r="N22" s="17"/>
      <c r="O22" s="17"/>
    </row>
    <row r="23" spans="1:15" s="3" customFormat="1" ht="15" customHeight="1">
      <c r="A23" s="3" t="s">
        <v>70</v>
      </c>
      <c r="D23" s="17">
        <f>+'[1]Statement of changes in equity'!$D$33</f>
        <v>2712400</v>
      </c>
      <c r="E23" s="17"/>
      <c r="F23" s="17">
        <f>+'[1]Statement of changes in equity'!$E$33</f>
        <v>494092</v>
      </c>
      <c r="G23" s="17"/>
      <c r="H23" s="17">
        <v>0</v>
      </c>
      <c r="I23" s="17"/>
      <c r="J23" s="17">
        <v>0</v>
      </c>
      <c r="K23" s="17"/>
      <c r="L23" s="17">
        <f>SUM(D23:J23)</f>
        <v>3206492</v>
      </c>
      <c r="M23" s="17"/>
      <c r="N23" s="17"/>
      <c r="O23" s="17"/>
    </row>
    <row r="24" spans="1:15" s="3" customFormat="1" ht="15" customHeight="1">
      <c r="A24" s="3" t="s">
        <v>82</v>
      </c>
      <c r="D24" s="17">
        <v>0</v>
      </c>
      <c r="E24" s="17"/>
      <c r="F24" s="17">
        <f>+'[1]Statement of changes in equity'!$E$34</f>
        <v>-68410</v>
      </c>
      <c r="G24" s="17"/>
      <c r="H24" s="17">
        <v>0</v>
      </c>
      <c r="I24" s="17"/>
      <c r="J24" s="17">
        <v>0</v>
      </c>
      <c r="K24" s="17"/>
      <c r="L24" s="17">
        <f>SUM(D24:J24)</f>
        <v>-68410</v>
      </c>
      <c r="M24" s="17"/>
      <c r="N24" s="17"/>
      <c r="O24" s="17"/>
    </row>
    <row r="25" spans="1:15" s="3" customFormat="1" ht="15" customHeight="1">
      <c r="A25" s="3" t="s">
        <v>99</v>
      </c>
      <c r="D25" s="17">
        <v>0</v>
      </c>
      <c r="E25" s="17"/>
      <c r="F25" s="17">
        <v>0</v>
      </c>
      <c r="G25" s="17"/>
      <c r="H25" s="17">
        <v>0</v>
      </c>
      <c r="I25" s="17"/>
      <c r="J25" s="17">
        <f>+'PLQRT''02'!F35</f>
        <v>16419213.266539805</v>
      </c>
      <c r="K25" s="17"/>
      <c r="L25" s="17">
        <f>SUM(D25:J25)</f>
        <v>16419213.266539805</v>
      </c>
      <c r="M25" s="17"/>
      <c r="N25" s="17"/>
      <c r="O25" s="17"/>
    </row>
    <row r="26" spans="4:15" s="3" customFormat="1" ht="15" customHeight="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3" customFormat="1" ht="15" customHeight="1" thickBot="1">
      <c r="A27" s="7" t="s">
        <v>89</v>
      </c>
      <c r="B27" s="7"/>
      <c r="C27" s="7"/>
      <c r="D27" s="56">
        <f>SUM(D22:D26)</f>
        <v>82366400</v>
      </c>
      <c r="E27" s="56"/>
      <c r="F27" s="56">
        <f>SUM(F22:F26)</f>
        <v>4197530</v>
      </c>
      <c r="G27" s="56"/>
      <c r="H27" s="56">
        <f>SUM(H22:H26)</f>
        <v>1413040</v>
      </c>
      <c r="I27" s="56"/>
      <c r="J27" s="56">
        <f>SUM(J22:J26)</f>
        <v>61861425.266539805</v>
      </c>
      <c r="K27" s="56"/>
      <c r="L27" s="56">
        <f>SUM(L22:L26)</f>
        <v>149838395.2665398</v>
      </c>
      <c r="M27" s="17"/>
      <c r="N27" s="17"/>
      <c r="O27" s="17"/>
    </row>
    <row r="28" spans="4:15" s="3" customFormat="1" ht="15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4:15" s="3" customFormat="1" ht="15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4:15" s="3" customFormat="1" ht="15" customHeight="1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3" customFormat="1" ht="15" customHeight="1">
      <c r="A31" s="7" t="s">
        <v>76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3" customFormat="1" ht="15" customHeight="1">
      <c r="A32" s="3" t="s">
        <v>77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4:15" s="3" customFormat="1" ht="1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s="3" customFormat="1" ht="1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s="3" customFormat="1" ht="1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s="3" customFormat="1" ht="15" customHeight="1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4:15" s="3" customFormat="1" ht="15" customHeight="1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4:15" s="3" customFormat="1" ht="15" customHeight="1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s="3" customFormat="1" ht="1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s="3" customFormat="1" ht="1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4:15" s="3" customFormat="1" ht="15" customHeight="1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4:15" s="3" customFormat="1" ht="15" customHeight="1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4:15" s="3" customFormat="1" ht="15" customHeight="1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  <row r="1733" s="3" customFormat="1" ht="15" customHeight="1"/>
  </sheetData>
  <mergeCells count="1">
    <mergeCell ref="F7:H7"/>
  </mergeCells>
  <printOptions/>
  <pageMargins left="0.55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3">
      <selection activeCell="A1" sqref="A1:H44"/>
    </sheetView>
  </sheetViews>
  <sheetFormatPr defaultColWidth="9.33203125" defaultRowHeight="15" customHeight="1"/>
  <cols>
    <col min="1" max="1" width="36.5" style="3" customWidth="1"/>
    <col min="2" max="2" width="19.5" style="3" customWidth="1"/>
    <col min="3" max="3" width="3.83203125" style="3" customWidth="1"/>
    <col min="4" max="4" width="16.83203125" style="3" customWidth="1"/>
    <col min="5" max="5" width="3.83203125" style="3" customWidth="1"/>
    <col min="6" max="6" width="16.83203125" style="3" customWidth="1"/>
    <col min="7" max="7" width="3.83203125" style="3" customWidth="1"/>
    <col min="8" max="8" width="16.83203125" style="3" customWidth="1"/>
    <col min="9" max="16384" width="9.33203125" style="3" customWidth="1"/>
  </cols>
  <sheetData>
    <row r="1" spans="1:7" s="12" customFormat="1" ht="19.5" customHeight="1">
      <c r="A1" s="14" t="s">
        <v>40</v>
      </c>
      <c r="B1" s="13"/>
      <c r="C1" s="13"/>
      <c r="D1" s="13"/>
      <c r="E1" s="13"/>
      <c r="F1" s="13"/>
      <c r="G1" s="13"/>
    </row>
    <row r="2" spans="1:8" ht="15" customHeight="1">
      <c r="A2" s="1" t="s">
        <v>41</v>
      </c>
      <c r="B2" s="2"/>
      <c r="C2" s="2"/>
      <c r="D2" s="2"/>
      <c r="E2" s="2"/>
      <c r="F2" s="2"/>
      <c r="G2" s="2"/>
      <c r="H2" s="2"/>
    </row>
    <row r="3" spans="1:8" ht="15" customHeight="1">
      <c r="A3" s="14" t="s">
        <v>43</v>
      </c>
      <c r="B3" s="5"/>
      <c r="C3" s="5"/>
      <c r="D3" s="5"/>
      <c r="E3" s="5"/>
      <c r="F3" s="4"/>
      <c r="G3" s="4"/>
      <c r="H3" s="4"/>
    </row>
    <row r="4" spans="1:8" ht="15" customHeight="1">
      <c r="A4" s="14" t="s">
        <v>90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>
        <v>2002</v>
      </c>
      <c r="C7" s="49"/>
      <c r="D7" s="41">
        <v>2001</v>
      </c>
      <c r="E7" s="9"/>
      <c r="F7" s="41">
        <v>2002</v>
      </c>
      <c r="G7" s="41"/>
      <c r="H7" s="41">
        <v>2001</v>
      </c>
    </row>
    <row r="8" spans="1:8" ht="15" customHeight="1">
      <c r="A8" s="4"/>
      <c r="B8" s="41" t="s">
        <v>45</v>
      </c>
      <c r="C8" s="5"/>
      <c r="D8" s="48" t="s">
        <v>47</v>
      </c>
      <c r="E8" s="5"/>
      <c r="F8" s="37" t="s">
        <v>93</v>
      </c>
      <c r="G8" s="51"/>
      <c r="H8" s="37" t="s">
        <v>93</v>
      </c>
    </row>
    <row r="9" spans="1:8" ht="15" customHeight="1">
      <c r="A9" s="4"/>
      <c r="B9" s="41" t="s">
        <v>49</v>
      </c>
      <c r="C9" s="5"/>
      <c r="D9" s="48" t="s">
        <v>48</v>
      </c>
      <c r="E9" s="5"/>
      <c r="F9" s="37" t="s">
        <v>50</v>
      </c>
      <c r="G9" s="51"/>
      <c r="H9" s="37" t="s">
        <v>51</v>
      </c>
    </row>
    <row r="10" spans="1:8" ht="15" customHeight="1">
      <c r="A10" s="28"/>
      <c r="B10" s="50" t="s">
        <v>92</v>
      </c>
      <c r="C10" s="42"/>
      <c r="D10" s="50" t="s">
        <v>92</v>
      </c>
      <c r="F10" s="37" t="s">
        <v>46</v>
      </c>
      <c r="G10" s="29"/>
      <c r="H10" s="37" t="s">
        <v>46</v>
      </c>
    </row>
    <row r="11" spans="1:8" s="10" customFormat="1" ht="15" customHeight="1">
      <c r="A11" s="11"/>
      <c r="B11" s="6" t="s">
        <v>59</v>
      </c>
      <c r="C11" s="9"/>
      <c r="D11" s="6" t="s">
        <v>59</v>
      </c>
      <c r="E11" s="9"/>
      <c r="F11" s="6" t="s">
        <v>59</v>
      </c>
      <c r="G11" s="9"/>
      <c r="H11" s="6" t="s">
        <v>59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12</v>
      </c>
      <c r="B13" s="22">
        <f>+F13-164663270</f>
        <v>52944075.99000001</v>
      </c>
      <c r="C13" s="16"/>
      <c r="D13" s="23">
        <f>+H13-142884263</f>
        <v>58087128</v>
      </c>
      <c r="E13" s="16"/>
      <c r="F13" s="23">
        <f>+'[1]PL01'!$F$8</f>
        <v>217607345.99</v>
      </c>
      <c r="G13" s="17"/>
      <c r="H13" s="23">
        <v>200971391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14</v>
      </c>
      <c r="B17" s="22">
        <f>+F17-2067943</f>
        <v>1506902.6600000001</v>
      </c>
      <c r="C17" s="16"/>
      <c r="D17" s="23">
        <f>+H17-1757718</f>
        <v>1197158</v>
      </c>
      <c r="E17" s="16"/>
      <c r="F17" s="23">
        <f>+'[1]PL01'!$F$9</f>
        <v>3574845.66</v>
      </c>
      <c r="G17" s="17"/>
      <c r="H17" s="23">
        <v>2954876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32</v>
      </c>
      <c r="B19" s="15">
        <f>+F19-17983412</f>
        <v>7200144.786139809</v>
      </c>
      <c r="C19" s="16"/>
      <c r="D19" s="24">
        <f>+H19-10765236</f>
        <v>5332529</v>
      </c>
      <c r="E19" s="16"/>
      <c r="F19" s="16">
        <f>+'[1]PL01'!$F$22</f>
        <v>25183556.78613981</v>
      </c>
      <c r="G19" s="17"/>
      <c r="H19" s="24">
        <v>16097765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13</v>
      </c>
      <c r="B21" s="15">
        <f>+F21+391233</f>
        <v>-222103.58999999997</v>
      </c>
      <c r="C21" s="16"/>
      <c r="D21" s="24">
        <f>+H21+218532</f>
        <v>-95617</v>
      </c>
      <c r="E21" s="16"/>
      <c r="F21" s="16">
        <f>+'[1]PL01'!$F$24</f>
        <v>-613336.59</v>
      </c>
      <c r="G21" s="17"/>
      <c r="H21" s="24">
        <v>-314149</v>
      </c>
    </row>
    <row r="22" spans="2:8" ht="15" customHeight="1">
      <c r="B22" s="2"/>
      <c r="C22" s="16"/>
      <c r="D22" s="16"/>
      <c r="E22" s="16"/>
      <c r="F22" s="16"/>
      <c r="G22" s="17"/>
      <c r="H22" s="16"/>
    </row>
    <row r="23" spans="1:8" ht="15" customHeight="1">
      <c r="A23" s="3" t="s">
        <v>33</v>
      </c>
      <c r="B23" s="15">
        <f>+F23-366540</f>
        <v>40946.57999999996</v>
      </c>
      <c r="C23" s="16"/>
      <c r="D23" s="24">
        <f>+H23-32360</f>
        <v>123398</v>
      </c>
      <c r="E23" s="16"/>
      <c r="F23" s="16">
        <f>+'[1]PL01'!$F$25</f>
        <v>407486.57999999996</v>
      </c>
      <c r="G23" s="17"/>
      <c r="H23" s="24">
        <v>155758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34</v>
      </c>
      <c r="B25" s="16">
        <f>+F25-150015</f>
        <v>-137927.0496</v>
      </c>
      <c r="C25" s="16"/>
      <c r="D25" s="24">
        <f>+H25+2768</f>
        <v>36928</v>
      </c>
      <c r="E25" s="16"/>
      <c r="F25" s="16">
        <f>+'[1]PL01'!$F$26</f>
        <v>12087.950400000002</v>
      </c>
      <c r="G25" s="17"/>
      <c r="H25" s="24">
        <v>34160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35</v>
      </c>
      <c r="B27" s="15">
        <f>SUM(B19:B26)</f>
        <v>6881060.726539809</v>
      </c>
      <c r="C27" s="16"/>
      <c r="D27" s="16">
        <f>SUM(D19:D26)</f>
        <v>5397238</v>
      </c>
      <c r="E27" s="16"/>
      <c r="F27" s="16">
        <f>SUM(F19:F26)</f>
        <v>24989794.726539806</v>
      </c>
      <c r="G27" s="17"/>
      <c r="H27" s="16">
        <f>SUM(H19:H26)</f>
        <v>15973534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36</v>
      </c>
      <c r="B29" s="18">
        <f>+F29+5391514</f>
        <v>-3185058.9800000004</v>
      </c>
      <c r="C29" s="10"/>
      <c r="D29" s="24">
        <f>+H29+3152976</f>
        <v>-1865882</v>
      </c>
      <c r="E29" s="10"/>
      <c r="F29" s="16">
        <f>+'[1]PL01'!$F$29</f>
        <v>-8576572.98</v>
      </c>
      <c r="H29" s="24">
        <v>-5018858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78</v>
      </c>
      <c r="B31" s="15">
        <f>+B27+B29</f>
        <v>3696001.746539809</v>
      </c>
      <c r="C31" s="10"/>
      <c r="D31" s="24">
        <f>+D27+D29</f>
        <v>3531356</v>
      </c>
      <c r="E31" s="10"/>
      <c r="F31" s="19">
        <f>+F27+F29</f>
        <v>16413221.746539805</v>
      </c>
      <c r="H31" s="19">
        <f>+H27+H29</f>
        <v>10954676</v>
      </c>
    </row>
    <row r="32" spans="1:8" ht="15" customHeight="1">
      <c r="A32" s="3" t="s">
        <v>15</v>
      </c>
      <c r="B32" s="2"/>
      <c r="C32" s="10"/>
      <c r="D32" s="10"/>
      <c r="E32" s="10"/>
      <c r="F32" s="10"/>
      <c r="H32" s="10"/>
    </row>
    <row r="33" spans="1:8" ht="15" customHeight="1">
      <c r="A33" s="3" t="s">
        <v>1</v>
      </c>
      <c r="B33" s="16">
        <f>+F33-3278</f>
        <v>2712.5199999999995</v>
      </c>
      <c r="C33" s="16"/>
      <c r="D33" s="24">
        <f>+H33-14919</f>
        <v>189</v>
      </c>
      <c r="E33" s="16"/>
      <c r="F33" s="16">
        <f>+'[1]PL01'!$F$33</f>
        <v>5990.5199999999995</v>
      </c>
      <c r="G33" s="17"/>
      <c r="H33" s="24">
        <v>15108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37</v>
      </c>
      <c r="B35" s="58">
        <f>SUM(B31:B33)</f>
        <v>3698714.266539809</v>
      </c>
      <c r="C35" s="16"/>
      <c r="D35" s="59">
        <f>+D31+D33</f>
        <v>3531545</v>
      </c>
      <c r="E35" s="16"/>
      <c r="F35" s="59">
        <f>+F31+F33+1</f>
        <v>16419213.266539805</v>
      </c>
      <c r="G35" s="17"/>
      <c r="H35" s="59">
        <f>+H31+H33</f>
        <v>10969784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38</v>
      </c>
      <c r="B37" s="66">
        <f>+B35/82278835*100</f>
        <v>4.495341075915585</v>
      </c>
      <c r="C37" s="16"/>
      <c r="D37" s="60">
        <f>+D35/79654000*100</f>
        <v>4.43360659853868</v>
      </c>
      <c r="E37" s="16"/>
      <c r="F37" s="60">
        <f>+F35/81362163*100</f>
        <v>20.180404086036656</v>
      </c>
      <c r="G37" s="17"/>
      <c r="H37" s="60">
        <f>+H35/51393197*100</f>
        <v>21.344817291673838</v>
      </c>
    </row>
    <row r="38" spans="2:8" s="7" customFormat="1" ht="15" customHeight="1" thickTop="1">
      <c r="B38" s="24"/>
      <c r="C38" s="24"/>
      <c r="D38" s="44"/>
      <c r="E38" s="24"/>
      <c r="F38" s="24"/>
      <c r="G38" s="25"/>
      <c r="H38" s="24"/>
    </row>
    <row r="39" spans="1:8" s="7" customFormat="1" ht="15" customHeight="1" thickBot="1">
      <c r="A39" s="7" t="s">
        <v>39</v>
      </c>
      <c r="B39" s="60">
        <f>+B35/82993827*100</f>
        <v>4.4566137027755195</v>
      </c>
      <c r="C39" s="24"/>
      <c r="D39" s="60">
        <f>+D35/79774492*100</f>
        <v>4.426910045381423</v>
      </c>
      <c r="E39" s="24"/>
      <c r="F39" s="60">
        <f>+F35/82077156*100</f>
        <v>20.004607940533177</v>
      </c>
      <c r="G39" s="25"/>
      <c r="H39" s="60">
        <f>+H35/51513689*100</f>
        <v>21.294891150195046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55"/>
      <c r="C41" s="24"/>
      <c r="D41" s="24"/>
      <c r="E41" s="24"/>
      <c r="F41" s="24"/>
      <c r="G41" s="25"/>
      <c r="H41" s="24"/>
    </row>
    <row r="42" spans="2:8" ht="15" customHeight="1">
      <c r="B42" s="2"/>
      <c r="C42" s="16"/>
      <c r="D42" s="16"/>
      <c r="E42" s="16"/>
      <c r="F42" s="16"/>
      <c r="G42" s="17"/>
      <c r="H42" s="16"/>
    </row>
    <row r="43" spans="1:8" ht="15" customHeight="1">
      <c r="A43" s="7" t="s">
        <v>79</v>
      </c>
      <c r="B43" s="2"/>
      <c r="C43" s="16"/>
      <c r="D43" s="16"/>
      <c r="E43" s="16"/>
      <c r="F43" s="16"/>
      <c r="G43" s="17"/>
      <c r="H43" s="16"/>
    </row>
    <row r="44" spans="1:8" ht="15" customHeight="1">
      <c r="A44" s="3" t="s">
        <v>73</v>
      </c>
      <c r="B44" s="2"/>
      <c r="C44" s="16"/>
      <c r="D44" s="16"/>
      <c r="E44" s="16"/>
      <c r="F44" s="16"/>
      <c r="G44" s="17"/>
      <c r="H44" s="16"/>
    </row>
    <row r="45" spans="2:8" ht="15" customHeight="1">
      <c r="B45" s="2"/>
      <c r="C45" s="16"/>
      <c r="D45" s="16"/>
      <c r="E45" s="16"/>
      <c r="F45" s="16"/>
      <c r="G45" s="17"/>
      <c r="H45" s="16"/>
    </row>
    <row r="46" spans="2:8" s="7" customFormat="1" ht="15" customHeight="1">
      <c r="B46" s="43"/>
      <c r="D46" s="44"/>
      <c r="F46" s="45"/>
      <c r="H46" s="46"/>
    </row>
    <row r="47" spans="2:6" s="7" customFormat="1" ht="15" customHeight="1">
      <c r="B47" s="9"/>
      <c r="F47" s="9"/>
    </row>
    <row r="48" spans="2:6" s="7" customFormat="1" ht="15" customHeight="1">
      <c r="B48" s="9"/>
      <c r="F48" s="9"/>
    </row>
    <row r="49" spans="2:8" s="7" customFormat="1" ht="15" customHeight="1">
      <c r="B49" s="44"/>
      <c r="D49" s="44"/>
      <c r="F49" s="44"/>
      <c r="H49" s="46"/>
    </row>
    <row r="50" s="7" customFormat="1" ht="15" customHeight="1">
      <c r="B50" s="9"/>
    </row>
    <row r="51" spans="1:2" s="7" customFormat="1" ht="15" customHeight="1">
      <c r="A51" s="47"/>
      <c r="B51" s="9"/>
    </row>
    <row r="52" ht="15" customHeight="1">
      <c r="B52" s="2"/>
    </row>
  </sheetData>
  <printOptions/>
  <pageMargins left="0.55" right="0.2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7">
      <selection activeCell="A1" sqref="A1:H42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5.33203125" style="7" customWidth="1"/>
    <col min="5" max="5" width="5" style="3" customWidth="1"/>
    <col min="6" max="6" width="16.83203125" style="3" customWidth="1"/>
    <col min="7" max="7" width="3.83203125" style="3" customWidth="1"/>
    <col min="8" max="8" width="16.83203125" style="3" customWidth="1"/>
    <col min="9" max="16384" width="9.33203125" style="3" customWidth="1"/>
  </cols>
  <sheetData>
    <row r="1" spans="1:7" s="12" customFormat="1" ht="17.25" customHeight="1">
      <c r="A1" s="14" t="s">
        <v>40</v>
      </c>
      <c r="D1" s="52"/>
      <c r="E1" s="13"/>
      <c r="F1" s="13"/>
      <c r="G1" s="13"/>
    </row>
    <row r="2" spans="1:8" ht="15" customHeight="1">
      <c r="A2" s="1" t="s">
        <v>41</v>
      </c>
      <c r="B2" s="2"/>
      <c r="C2" s="2"/>
      <c r="D2" s="9"/>
      <c r="E2" s="2"/>
      <c r="F2" s="2"/>
      <c r="G2" s="2"/>
      <c r="H2" s="2"/>
    </row>
    <row r="3" spans="1:8" ht="15" customHeight="1">
      <c r="A3" s="14" t="s">
        <v>81</v>
      </c>
      <c r="B3" s="4"/>
      <c r="C3" s="4"/>
      <c r="D3" s="53"/>
      <c r="E3" s="5"/>
      <c r="F3" s="4"/>
      <c r="G3" s="4"/>
      <c r="H3" s="4"/>
    </row>
    <row r="4" spans="1:8" ht="15" customHeight="1">
      <c r="A4" s="14" t="s">
        <v>91</v>
      </c>
      <c r="B4" s="2"/>
      <c r="C4" s="2"/>
      <c r="D4" s="9"/>
      <c r="E4" s="2"/>
      <c r="F4" s="2"/>
      <c r="G4" s="2"/>
      <c r="H4" s="2"/>
    </row>
    <row r="5" spans="1:8" ht="15" customHeight="1">
      <c r="A5" s="1"/>
      <c r="B5" s="4"/>
      <c r="C5" s="4"/>
      <c r="D5" s="53"/>
      <c r="E5" s="5"/>
      <c r="F5" s="4"/>
      <c r="G5" s="4"/>
      <c r="H5" s="4"/>
    </row>
    <row r="6" spans="1:8" ht="15" customHeight="1">
      <c r="A6" s="2"/>
      <c r="B6" s="28"/>
      <c r="C6" s="28"/>
      <c r="D6" s="8"/>
      <c r="E6" s="7"/>
      <c r="F6" s="41" t="s">
        <v>102</v>
      </c>
      <c r="G6" s="9"/>
      <c r="H6" s="41" t="s">
        <v>101</v>
      </c>
    </row>
    <row r="7" spans="1:8" s="10" customFormat="1" ht="15" customHeight="1">
      <c r="A7" s="2"/>
      <c r="B7" s="11"/>
      <c r="C7" s="11"/>
      <c r="D7" s="8"/>
      <c r="E7" s="11"/>
      <c r="F7" s="6" t="s">
        <v>59</v>
      </c>
      <c r="G7" s="9"/>
      <c r="H7" s="6" t="s">
        <v>59</v>
      </c>
    </row>
    <row r="8" spans="1:8" ht="15" customHeight="1">
      <c r="A8" s="2"/>
      <c r="B8" s="7"/>
      <c r="C8" s="7"/>
      <c r="D8" s="6"/>
      <c r="E8" s="7"/>
      <c r="F8" s="6"/>
      <c r="G8" s="7"/>
      <c r="H8" s="6"/>
    </row>
    <row r="9" spans="1:8" s="7" customFormat="1" ht="15" customHeight="1">
      <c r="A9" s="7" t="s">
        <v>52</v>
      </c>
      <c r="D9" s="24"/>
      <c r="E9" s="24"/>
      <c r="F9" s="24"/>
      <c r="G9" s="25"/>
      <c r="H9" s="24"/>
    </row>
    <row r="10" spans="1:8" s="7" customFormat="1" ht="15" customHeight="1">
      <c r="A10" s="9"/>
      <c r="D10" s="24"/>
      <c r="E10" s="24"/>
      <c r="F10" s="24"/>
      <c r="G10" s="25"/>
      <c r="H10" s="24"/>
    </row>
    <row r="11" spans="1:8" s="7" customFormat="1" ht="15" customHeight="1">
      <c r="A11" s="9"/>
      <c r="B11" s="7" t="s">
        <v>35</v>
      </c>
      <c r="D11" s="24"/>
      <c r="E11" s="24"/>
      <c r="F11" s="24">
        <f>+'[1]Cash flow 2002'!$G$8</f>
        <v>24989794.726539806</v>
      </c>
      <c r="G11" s="25"/>
      <c r="H11" s="24">
        <v>15973534</v>
      </c>
    </row>
    <row r="12" spans="1:8" s="7" customFormat="1" ht="15" customHeight="1">
      <c r="A12" s="9"/>
      <c r="B12" s="7" t="s">
        <v>53</v>
      </c>
      <c r="D12" s="24"/>
      <c r="E12" s="24"/>
      <c r="F12" s="24"/>
      <c r="G12" s="25"/>
      <c r="H12" s="24"/>
    </row>
    <row r="13" spans="1:8" s="7" customFormat="1" ht="15" customHeight="1">
      <c r="A13" s="9"/>
      <c r="C13" s="7" t="s">
        <v>94</v>
      </c>
      <c r="D13" s="24"/>
      <c r="E13" s="24"/>
      <c r="F13" s="24">
        <f>SUM('[1]Cash flow 2002'!$G$11:$G$26)</f>
        <v>-20371978.530399997</v>
      </c>
      <c r="G13" s="25"/>
      <c r="H13" s="24">
        <v>-10159200</v>
      </c>
    </row>
    <row r="14" spans="1:8" s="7" customFormat="1" ht="15" customHeight="1">
      <c r="A14" s="9"/>
      <c r="D14" s="24"/>
      <c r="E14" s="24"/>
      <c r="F14" s="21"/>
      <c r="G14" s="25"/>
      <c r="H14" s="21"/>
    </row>
    <row r="15" spans="1:8" s="7" customFormat="1" ht="15" customHeight="1">
      <c r="A15" s="9"/>
      <c r="B15" s="7" t="s">
        <v>54</v>
      </c>
      <c r="D15" s="24"/>
      <c r="E15" s="24"/>
      <c r="F15" s="24">
        <f>SUM(F11:F13)</f>
        <v>4617816.196139809</v>
      </c>
      <c r="G15" s="25"/>
      <c r="H15" s="24">
        <f>SUM(H11:H14)</f>
        <v>5814334</v>
      </c>
    </row>
    <row r="16" spans="2:8" s="7" customFormat="1" ht="15" customHeight="1">
      <c r="B16" s="7" t="s">
        <v>80</v>
      </c>
      <c r="D16" s="24"/>
      <c r="E16" s="24"/>
      <c r="F16" s="24"/>
      <c r="G16" s="25"/>
      <c r="H16" s="24"/>
    </row>
    <row r="17" spans="1:8" s="7" customFormat="1" ht="15" customHeight="1">
      <c r="A17" s="9"/>
      <c r="C17" s="7" t="s">
        <v>55</v>
      </c>
      <c r="D17" s="24"/>
      <c r="E17" s="11"/>
      <c r="F17" s="24">
        <f>+'[1]Cash flow 2002'!$G$28+'[1]Cash flow 2002'!$G$29+'[1]Cash flow 2002'!$G$30+'[1]Cash flow 2002'!$G$31</f>
        <v>-17760613.70135239</v>
      </c>
      <c r="H17" s="24">
        <v>16025910</v>
      </c>
    </row>
    <row r="18" spans="1:8" s="7" customFormat="1" ht="15" customHeight="1">
      <c r="A18" s="9"/>
      <c r="C18" s="7" t="s">
        <v>56</v>
      </c>
      <c r="D18" s="11"/>
      <c r="E18" s="11"/>
      <c r="F18" s="21">
        <f>+'[1]Cash flow 2002'!$G$32+'[1]Cash flow 2002'!$G$33</f>
        <v>6878807.390000001</v>
      </c>
      <c r="H18" s="21">
        <v>-3855968</v>
      </c>
    </row>
    <row r="19" spans="1:8" s="7" customFormat="1" ht="15" customHeight="1">
      <c r="A19" s="9"/>
      <c r="D19" s="11"/>
      <c r="E19" s="11"/>
      <c r="F19" s="24">
        <f>SUM(F15:F18)</f>
        <v>-6263990.115212582</v>
      </c>
      <c r="H19" s="54">
        <f>SUM(H15:H18)</f>
        <v>17984276</v>
      </c>
    </row>
    <row r="20" spans="1:8" s="7" customFormat="1" ht="15" customHeight="1">
      <c r="A20" s="9"/>
      <c r="C20" s="7" t="s">
        <v>71</v>
      </c>
      <c r="D20" s="24"/>
      <c r="E20" s="24"/>
      <c r="F20" s="24">
        <f>+'[1]Cash flow 2002'!$G$37</f>
        <v>-489851</v>
      </c>
      <c r="G20" s="25"/>
      <c r="H20" s="24">
        <v>-262764</v>
      </c>
    </row>
    <row r="21" spans="1:8" s="7" customFormat="1" ht="15" customHeight="1">
      <c r="A21" s="9"/>
      <c r="C21" s="7" t="s">
        <v>72</v>
      </c>
      <c r="D21" s="24"/>
      <c r="E21" s="24"/>
      <c r="F21" s="21">
        <f>+'[1]Cash flow 2002'!$G$38</f>
        <v>-8951934</v>
      </c>
      <c r="G21" s="25"/>
      <c r="H21" s="24">
        <v>-4701957</v>
      </c>
    </row>
    <row r="22" spans="1:8" s="7" customFormat="1" ht="15" customHeight="1" thickBot="1">
      <c r="A22" s="9"/>
      <c r="B22" s="7" t="s">
        <v>103</v>
      </c>
      <c r="D22" s="24"/>
      <c r="E22" s="11"/>
      <c r="F22" s="57">
        <f>SUM(F19:F21)</f>
        <v>-15705775.115212582</v>
      </c>
      <c r="H22" s="57">
        <f>SUM(H19:H21)</f>
        <v>13019555</v>
      </c>
    </row>
    <row r="23" spans="1:8" s="7" customFormat="1" ht="15" customHeight="1" thickTop="1">
      <c r="A23" s="38"/>
      <c r="D23" s="11"/>
      <c r="E23" s="11"/>
      <c r="F23" s="11"/>
      <c r="H23" s="11"/>
    </row>
    <row r="24" spans="1:8" s="7" customFormat="1" ht="15" customHeight="1">
      <c r="A24" s="55" t="s">
        <v>57</v>
      </c>
      <c r="D24" s="24"/>
      <c r="E24" s="24"/>
      <c r="F24" s="24"/>
      <c r="G24" s="25"/>
      <c r="H24" s="24"/>
    </row>
    <row r="25" spans="1:8" s="7" customFormat="1" ht="15" customHeight="1">
      <c r="A25" s="9"/>
      <c r="D25" s="24"/>
      <c r="E25" s="24"/>
      <c r="F25" s="24"/>
      <c r="G25" s="25"/>
      <c r="H25" s="24"/>
    </row>
    <row r="26" spans="1:8" s="7" customFormat="1" ht="15" customHeight="1" thickBot="1">
      <c r="A26" s="9"/>
      <c r="B26" s="7" t="s">
        <v>104</v>
      </c>
      <c r="D26" s="24"/>
      <c r="E26" s="24"/>
      <c r="F26" s="23">
        <f>+'[1]Cash flow 2002'!$G$52</f>
        <v>-5758003.15</v>
      </c>
      <c r="G26" s="25"/>
      <c r="H26" s="23">
        <v>-33793243</v>
      </c>
    </row>
    <row r="27" spans="1:8" s="7" customFormat="1" ht="15" customHeight="1" thickTop="1">
      <c r="A27" s="38"/>
      <c r="D27" s="24"/>
      <c r="E27" s="24"/>
      <c r="F27" s="24"/>
      <c r="G27" s="25"/>
      <c r="H27" s="24"/>
    </row>
    <row r="28" spans="1:8" s="7" customFormat="1" ht="15" customHeight="1">
      <c r="A28" s="47" t="s">
        <v>58</v>
      </c>
      <c r="D28" s="24"/>
      <c r="E28" s="24"/>
      <c r="F28" s="24"/>
      <c r="G28" s="25"/>
      <c r="H28" s="24"/>
    </row>
    <row r="29" spans="1:8" s="7" customFormat="1" ht="15" customHeight="1">
      <c r="A29" s="9"/>
      <c r="D29" s="24"/>
      <c r="E29" s="24"/>
      <c r="F29" s="24"/>
      <c r="G29" s="25"/>
      <c r="H29" s="24"/>
    </row>
    <row r="30" spans="2:8" s="7" customFormat="1" ht="15" customHeight="1" thickBot="1">
      <c r="B30" s="55" t="s">
        <v>105</v>
      </c>
      <c r="D30" s="24"/>
      <c r="E30" s="24"/>
      <c r="F30" s="23">
        <f>+'[1]Cash flow 2002'!$G$64</f>
        <v>580605.7600000013</v>
      </c>
      <c r="G30" s="25"/>
      <c r="H30" s="23">
        <v>28246743</v>
      </c>
    </row>
    <row r="31" spans="1:8" s="7" customFormat="1" ht="15" customHeight="1" thickTop="1">
      <c r="A31" s="9"/>
      <c r="D31" s="24"/>
      <c r="E31" s="24"/>
      <c r="F31" s="24"/>
      <c r="G31" s="25"/>
      <c r="H31" s="24"/>
    </row>
    <row r="32" spans="1:8" s="7" customFormat="1" ht="15" customHeight="1">
      <c r="A32" s="9"/>
      <c r="D32" s="24"/>
      <c r="E32" s="24"/>
      <c r="F32" s="24"/>
      <c r="G32" s="25"/>
      <c r="H32" s="24"/>
    </row>
    <row r="33" spans="1:8" s="7" customFormat="1" ht="15" customHeight="1">
      <c r="A33" s="55" t="s">
        <v>83</v>
      </c>
      <c r="D33" s="24"/>
      <c r="E33" s="24"/>
      <c r="F33" s="24">
        <f>+F22+F26+F30</f>
        <v>-20883172.50521258</v>
      </c>
      <c r="G33" s="25"/>
      <c r="H33" s="24">
        <f>+H22+H26+H30</f>
        <v>7473055</v>
      </c>
    </row>
    <row r="34" spans="1:8" s="7" customFormat="1" ht="15" customHeight="1">
      <c r="A34" s="55"/>
      <c r="D34" s="24"/>
      <c r="E34" s="24"/>
      <c r="F34" s="24"/>
      <c r="G34" s="25"/>
      <c r="H34" s="24"/>
    </row>
    <row r="35" spans="1:8" s="7" customFormat="1" ht="15" customHeight="1">
      <c r="A35" s="47" t="s">
        <v>106</v>
      </c>
      <c r="D35" s="24"/>
      <c r="E35" s="24"/>
      <c r="F35" s="24">
        <f>+'[1]Cash flow 2002'!$G$67</f>
        <v>22938975</v>
      </c>
      <c r="G35" s="25"/>
      <c r="H35" s="24">
        <v>15465920</v>
      </c>
    </row>
    <row r="36" spans="1:8" s="7" customFormat="1" ht="15" customHeight="1">
      <c r="A36" s="38"/>
      <c r="D36" s="24"/>
      <c r="E36" s="24"/>
      <c r="F36" s="24"/>
      <c r="G36" s="25"/>
      <c r="H36" s="24"/>
    </row>
    <row r="37" spans="1:8" s="7" customFormat="1" ht="15" customHeight="1" thickBot="1">
      <c r="A37" s="47" t="s">
        <v>107</v>
      </c>
      <c r="D37" s="24"/>
      <c r="E37" s="24"/>
      <c r="F37" s="59">
        <f>SUM(F33:F35)</f>
        <v>2055802.494787421</v>
      </c>
      <c r="G37" s="25"/>
      <c r="H37" s="59">
        <f>SUM(H33:H35)</f>
        <v>22938975</v>
      </c>
    </row>
    <row r="38" spans="1:8" s="7" customFormat="1" ht="15" customHeight="1" thickTop="1">
      <c r="A38" s="9"/>
      <c r="D38" s="24"/>
      <c r="E38" s="24"/>
      <c r="F38" s="24"/>
      <c r="G38" s="25"/>
      <c r="H38" s="24"/>
    </row>
    <row r="39" spans="1:8" s="7" customFormat="1" ht="15" customHeight="1">
      <c r="A39" s="9"/>
      <c r="D39" s="24"/>
      <c r="E39" s="24"/>
      <c r="F39" s="24"/>
      <c r="G39" s="25"/>
      <c r="H39" s="24"/>
    </row>
    <row r="40" spans="1:8" s="7" customFormat="1" ht="15" customHeight="1">
      <c r="A40" s="9"/>
      <c r="D40" s="44"/>
      <c r="F40" s="45"/>
      <c r="H40" s="46"/>
    </row>
    <row r="41" spans="1:6" s="7" customFormat="1" ht="15" customHeight="1">
      <c r="A41" s="7" t="s">
        <v>85</v>
      </c>
      <c r="F41" s="9"/>
    </row>
    <row r="42" spans="1:6" s="7" customFormat="1" ht="15" customHeight="1">
      <c r="A42" s="7" t="s">
        <v>77</v>
      </c>
      <c r="F42" s="9"/>
    </row>
    <row r="43" spans="1:8" s="7" customFormat="1" ht="15" customHeight="1">
      <c r="A43" s="9"/>
      <c r="D43" s="44"/>
      <c r="F43" s="44"/>
      <c r="H43" s="46"/>
    </row>
    <row r="44" s="7" customFormat="1" ht="15" customHeight="1">
      <c r="A44" s="9"/>
    </row>
    <row r="45" spans="1:3" s="7" customFormat="1" ht="15" customHeight="1">
      <c r="A45" s="9"/>
      <c r="B45" s="47"/>
      <c r="C45" s="47"/>
    </row>
    <row r="46" s="7" customFormat="1" ht="15" customHeight="1">
      <c r="A46" s="9"/>
    </row>
    <row r="47" s="7" customFormat="1" ht="15" customHeight="1">
      <c r="A47" s="9"/>
    </row>
    <row r="48" s="7" customFormat="1" ht="15" customHeight="1">
      <c r="A48" s="9"/>
    </row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="7" customFormat="1" ht="15" customHeight="1"/>
    <row r="67" s="7" customFormat="1" ht="15" customHeight="1"/>
    <row r="68" s="7" customFormat="1" ht="15" customHeight="1"/>
    <row r="69" s="7" customFormat="1" ht="15" customHeight="1"/>
    <row r="70" s="7" customFormat="1" ht="15" customHeight="1"/>
    <row r="71" s="7" customFormat="1" ht="15" customHeight="1"/>
    <row r="72" s="7" customFormat="1" ht="15" customHeight="1"/>
    <row r="73" s="7" customFormat="1" ht="15" customHeight="1"/>
    <row r="74" s="7" customFormat="1" ht="15" customHeight="1"/>
    <row r="75" s="7" customFormat="1" ht="15" customHeight="1"/>
    <row r="76" s="7" customFormat="1" ht="15" customHeight="1"/>
    <row r="77" s="7" customFormat="1" ht="15" customHeight="1"/>
    <row r="78" s="7" customFormat="1" ht="15" customHeight="1"/>
    <row r="79" s="7" customFormat="1" ht="15" customHeight="1"/>
    <row r="80" s="7" customFormat="1" ht="15" customHeight="1"/>
    <row r="81" s="7" customFormat="1" ht="15" customHeight="1"/>
    <row r="82" s="7" customFormat="1" ht="15" customHeight="1"/>
    <row r="83" s="7" customFormat="1" ht="15" customHeight="1"/>
    <row r="84" s="7" customFormat="1" ht="15" customHeight="1"/>
    <row r="85" s="7" customFormat="1" ht="15" customHeight="1"/>
    <row r="86" s="7" customFormat="1" ht="15" customHeight="1"/>
    <row r="87" s="7" customFormat="1" ht="15" customHeight="1"/>
    <row r="88" s="7" customFormat="1" ht="15" customHeight="1"/>
    <row r="89" s="7" customFormat="1" ht="15" customHeight="1"/>
    <row r="90" s="7" customFormat="1" ht="15" customHeight="1"/>
    <row r="91" s="7" customFormat="1" ht="15" customHeight="1"/>
    <row r="92" s="7" customFormat="1" ht="15" customHeight="1"/>
    <row r="93" s="7" customFormat="1" ht="15" customHeight="1"/>
    <row r="94" s="7" customFormat="1" ht="15" customHeight="1"/>
    <row r="95" s="7" customFormat="1" ht="15" customHeight="1"/>
    <row r="96" s="7" customFormat="1" ht="15" customHeight="1"/>
    <row r="97" s="7" customFormat="1" ht="15" customHeight="1"/>
    <row r="98" s="7" customFormat="1" ht="15" customHeight="1"/>
    <row r="99" s="7" customFormat="1" ht="15" customHeight="1"/>
    <row r="100" s="7" customFormat="1" ht="15" customHeight="1"/>
    <row r="101" s="7" customFormat="1" ht="15" customHeight="1"/>
    <row r="102" s="7" customFormat="1" ht="15" customHeight="1"/>
    <row r="103" s="7" customFormat="1" ht="15" customHeight="1"/>
    <row r="104" s="7" customFormat="1" ht="15" customHeight="1"/>
    <row r="105" s="7" customFormat="1" ht="15" customHeight="1"/>
    <row r="106" s="7" customFormat="1" ht="15" customHeight="1"/>
    <row r="107" s="7" customFormat="1" ht="15" customHeight="1"/>
    <row r="108" s="7" customFormat="1" ht="15" customHeight="1"/>
    <row r="109" s="7" customFormat="1" ht="15" customHeight="1"/>
    <row r="110" s="7" customFormat="1" ht="15" customHeight="1"/>
    <row r="111" s="7" customFormat="1" ht="15" customHeight="1"/>
    <row r="112" s="7" customFormat="1" ht="15" customHeight="1"/>
    <row r="113" s="7" customFormat="1" ht="15" customHeight="1"/>
    <row r="114" s="7" customFormat="1" ht="15" customHeight="1"/>
    <row r="115" s="7" customFormat="1" ht="15" customHeight="1"/>
    <row r="116" s="7" customFormat="1" ht="15" customHeight="1"/>
    <row r="117" s="7" customFormat="1" ht="15" customHeight="1"/>
    <row r="118" s="7" customFormat="1" ht="15" customHeight="1"/>
    <row r="119" s="7" customFormat="1" ht="15" customHeight="1"/>
    <row r="120" s="7" customFormat="1" ht="15" customHeight="1"/>
    <row r="121" s="7" customFormat="1" ht="15" customHeight="1"/>
    <row r="122" s="7" customFormat="1" ht="15" customHeight="1"/>
    <row r="123" s="7" customFormat="1" ht="15" customHeight="1"/>
    <row r="124" s="7" customFormat="1" ht="15" customHeight="1"/>
    <row r="125" s="7" customFormat="1" ht="15" customHeight="1"/>
    <row r="126" s="7" customFormat="1" ht="15" customHeight="1"/>
    <row r="127" s="7" customFormat="1" ht="15" customHeight="1"/>
    <row r="128" s="7" customFormat="1" ht="15" customHeight="1"/>
    <row r="129" s="7" customFormat="1" ht="15" customHeight="1"/>
    <row r="130" s="7" customFormat="1" ht="15" customHeight="1"/>
    <row r="131" s="7" customFormat="1" ht="15" customHeight="1"/>
    <row r="132" s="7" customFormat="1" ht="15" customHeight="1"/>
    <row r="133" s="7" customFormat="1" ht="15" customHeight="1"/>
    <row r="134" s="7" customFormat="1" ht="15" customHeight="1"/>
    <row r="135" s="7" customFormat="1" ht="15" customHeight="1"/>
    <row r="136" s="7" customFormat="1" ht="15" customHeight="1"/>
    <row r="137" s="7" customFormat="1" ht="15" customHeight="1"/>
    <row r="138" s="7" customFormat="1" ht="15" customHeight="1"/>
    <row r="139" s="7" customFormat="1" ht="15" customHeight="1"/>
    <row r="140" s="7" customFormat="1" ht="15" customHeight="1"/>
    <row r="141" s="7" customFormat="1" ht="15" customHeight="1"/>
    <row r="142" s="7" customFormat="1" ht="15" customHeight="1"/>
    <row r="143" s="7" customFormat="1" ht="15" customHeight="1"/>
    <row r="144" s="7" customFormat="1" ht="15" customHeight="1"/>
    <row r="145" s="7" customFormat="1" ht="15" customHeight="1"/>
    <row r="146" s="7" customFormat="1" ht="15" customHeight="1"/>
    <row r="147" s="7" customFormat="1" ht="15" customHeight="1"/>
    <row r="148" s="7" customFormat="1" ht="15" customHeight="1"/>
    <row r="149" s="7" customFormat="1" ht="15" customHeight="1"/>
    <row r="150" s="7" customFormat="1" ht="15" customHeight="1"/>
    <row r="151" s="7" customFormat="1" ht="15" customHeight="1"/>
    <row r="152" s="7" customFormat="1" ht="15" customHeight="1"/>
    <row r="153" s="7" customFormat="1" ht="15" customHeight="1"/>
    <row r="154" s="7" customFormat="1" ht="15" customHeight="1"/>
    <row r="155" s="7" customFormat="1" ht="15" customHeight="1"/>
    <row r="156" s="7" customFormat="1" ht="15" customHeight="1"/>
    <row r="157" s="7" customFormat="1" ht="15" customHeight="1"/>
    <row r="158" s="7" customFormat="1" ht="15" customHeight="1"/>
    <row r="159" s="7" customFormat="1" ht="15" customHeight="1"/>
    <row r="160" s="7" customFormat="1" ht="15" customHeight="1"/>
    <row r="161" s="7" customFormat="1" ht="15" customHeight="1"/>
    <row r="162" s="7" customFormat="1" ht="15" customHeight="1"/>
    <row r="163" s="7" customFormat="1" ht="15" customHeight="1"/>
    <row r="164" s="7" customFormat="1" ht="15" customHeight="1"/>
    <row r="165" s="7" customFormat="1" ht="15" customHeight="1"/>
    <row r="166" s="7" customFormat="1" ht="15" customHeight="1"/>
    <row r="167" s="7" customFormat="1" ht="15" customHeight="1"/>
    <row r="168" s="7" customFormat="1" ht="15" customHeight="1"/>
    <row r="169" s="7" customFormat="1" ht="15" customHeight="1"/>
    <row r="170" s="7" customFormat="1" ht="15" customHeight="1"/>
    <row r="171" s="7" customFormat="1" ht="15" customHeight="1"/>
    <row r="172" s="7" customFormat="1" ht="15" customHeight="1"/>
    <row r="173" s="7" customFormat="1" ht="15" customHeight="1"/>
    <row r="174" s="7" customFormat="1" ht="15" customHeight="1"/>
    <row r="175" s="7" customFormat="1" ht="15" customHeight="1"/>
    <row r="176" s="7" customFormat="1" ht="15" customHeight="1"/>
    <row r="177" s="7" customFormat="1" ht="15" customHeight="1"/>
    <row r="178" s="7" customFormat="1" ht="15" customHeight="1"/>
    <row r="179" s="7" customFormat="1" ht="15" customHeight="1"/>
    <row r="180" s="7" customFormat="1" ht="15" customHeight="1"/>
    <row r="181" s="7" customFormat="1" ht="15" customHeight="1"/>
    <row r="182" s="7" customFormat="1" ht="15" customHeight="1"/>
    <row r="183" s="7" customFormat="1" ht="15" customHeight="1"/>
    <row r="184" s="7" customFormat="1" ht="15" customHeight="1"/>
    <row r="185" s="7" customFormat="1" ht="15" customHeight="1"/>
    <row r="186" s="7" customFormat="1" ht="15" customHeight="1"/>
    <row r="187" s="7" customFormat="1" ht="15" customHeight="1"/>
    <row r="188" s="7" customFormat="1" ht="15" customHeight="1"/>
    <row r="189" s="7" customFormat="1" ht="15" customHeight="1"/>
    <row r="190" s="7" customFormat="1" ht="15" customHeight="1"/>
    <row r="191" s="7" customFormat="1" ht="15" customHeight="1"/>
    <row r="192" s="7" customFormat="1" ht="15" customHeight="1"/>
    <row r="193" s="7" customFormat="1" ht="15" customHeight="1"/>
    <row r="194" s="7" customFormat="1" ht="15" customHeight="1"/>
    <row r="195" s="7" customFormat="1" ht="15" customHeight="1"/>
    <row r="196" s="7" customFormat="1" ht="15" customHeight="1"/>
    <row r="197" s="7" customFormat="1" ht="15" customHeight="1"/>
    <row r="198" s="7" customFormat="1" ht="15" customHeight="1"/>
    <row r="199" s="7" customFormat="1" ht="15" customHeight="1"/>
    <row r="200" s="7" customFormat="1" ht="15" customHeight="1"/>
    <row r="201" s="7" customFormat="1" ht="15" customHeight="1"/>
    <row r="202" s="7" customFormat="1" ht="15" customHeight="1"/>
    <row r="203" s="7" customFormat="1" ht="15" customHeight="1"/>
    <row r="204" s="7" customFormat="1" ht="15" customHeight="1"/>
    <row r="205" s="7" customFormat="1" ht="15" customHeight="1"/>
    <row r="206" s="7" customFormat="1" ht="15" customHeight="1"/>
    <row r="207" s="7" customFormat="1" ht="15" customHeight="1"/>
    <row r="208" s="7" customFormat="1" ht="15" customHeight="1"/>
    <row r="209" s="7" customFormat="1" ht="15" customHeight="1"/>
    <row r="210" s="7" customFormat="1" ht="15" customHeight="1"/>
    <row r="211" s="7" customFormat="1" ht="15" customHeight="1"/>
    <row r="212" s="7" customFormat="1" ht="15" customHeight="1"/>
    <row r="213" s="7" customFormat="1" ht="15" customHeight="1"/>
    <row r="214" s="7" customFormat="1" ht="15" customHeight="1"/>
    <row r="215" s="7" customFormat="1" ht="15" customHeight="1"/>
    <row r="216" s="7" customFormat="1" ht="15" customHeight="1"/>
    <row r="217" s="7" customFormat="1" ht="15" customHeight="1"/>
    <row r="218" s="7" customFormat="1" ht="15" customHeight="1"/>
    <row r="219" s="7" customFormat="1" ht="15" customHeight="1"/>
    <row r="220" s="7" customFormat="1" ht="15" customHeight="1"/>
    <row r="221" s="7" customFormat="1" ht="15" customHeight="1"/>
    <row r="222" s="7" customFormat="1" ht="15" customHeight="1"/>
    <row r="223" s="7" customFormat="1" ht="15" customHeight="1"/>
    <row r="224" s="7" customFormat="1" ht="15" customHeight="1"/>
    <row r="225" s="7" customFormat="1" ht="15" customHeight="1"/>
    <row r="226" s="7" customFormat="1" ht="15" customHeight="1"/>
    <row r="227" s="7" customFormat="1" ht="15" customHeight="1"/>
    <row r="228" s="7" customFormat="1" ht="15" customHeight="1"/>
    <row r="229" s="7" customFormat="1" ht="15" customHeight="1"/>
    <row r="230" s="7" customFormat="1" ht="15" customHeight="1"/>
    <row r="231" s="7" customFormat="1" ht="15" customHeight="1"/>
    <row r="232" s="7" customFormat="1" ht="15" customHeight="1"/>
    <row r="233" s="7" customFormat="1" ht="15" customHeight="1"/>
    <row r="234" s="7" customFormat="1" ht="15" customHeight="1"/>
    <row r="235" s="7" customFormat="1" ht="15" customHeight="1"/>
    <row r="236" s="7" customFormat="1" ht="15" customHeight="1"/>
    <row r="237" s="7" customFormat="1" ht="15" customHeight="1"/>
    <row r="238" s="7" customFormat="1" ht="15" customHeight="1"/>
    <row r="239" s="7" customFormat="1" ht="15" customHeight="1"/>
    <row r="240" s="7" customFormat="1" ht="15" customHeight="1"/>
    <row r="241" s="7" customFormat="1" ht="15" customHeight="1"/>
    <row r="242" s="7" customFormat="1" ht="15" customHeight="1"/>
    <row r="243" s="7" customFormat="1" ht="15" customHeight="1"/>
    <row r="244" s="7" customFormat="1" ht="15" customHeight="1"/>
    <row r="245" s="7" customFormat="1" ht="15" customHeight="1"/>
    <row r="246" s="7" customFormat="1" ht="15" customHeight="1"/>
    <row r="247" s="7" customFormat="1" ht="15" customHeight="1"/>
    <row r="248" s="7" customFormat="1" ht="15" customHeight="1"/>
    <row r="249" s="7" customFormat="1" ht="15" customHeight="1"/>
    <row r="250" s="7" customFormat="1" ht="15" customHeight="1"/>
    <row r="251" s="7" customFormat="1" ht="15" customHeight="1"/>
    <row r="252" s="7" customFormat="1" ht="15" customHeight="1"/>
    <row r="253" s="7" customFormat="1" ht="15" customHeight="1"/>
    <row r="254" s="7" customFormat="1" ht="15" customHeight="1"/>
    <row r="255" s="7" customFormat="1" ht="15" customHeight="1"/>
    <row r="256" s="7" customFormat="1" ht="15" customHeight="1"/>
    <row r="257" s="7" customFormat="1" ht="15" customHeight="1"/>
    <row r="258" s="7" customFormat="1" ht="15" customHeight="1"/>
    <row r="259" s="7" customFormat="1" ht="15" customHeight="1"/>
    <row r="260" s="7" customFormat="1" ht="15" customHeight="1"/>
    <row r="261" s="7" customFormat="1" ht="15" customHeight="1"/>
    <row r="262" s="7" customFormat="1" ht="15" customHeight="1"/>
    <row r="263" s="7" customFormat="1" ht="15" customHeight="1"/>
    <row r="264" s="7" customFormat="1" ht="15" customHeight="1"/>
    <row r="265" s="7" customFormat="1" ht="15" customHeight="1"/>
    <row r="266" s="7" customFormat="1" ht="15" customHeight="1"/>
    <row r="267" s="7" customFormat="1" ht="15" customHeight="1"/>
    <row r="268" s="7" customFormat="1" ht="15" customHeight="1"/>
    <row r="269" s="7" customFormat="1" ht="15" customHeight="1"/>
    <row r="270" s="7" customFormat="1" ht="15" customHeight="1"/>
    <row r="271" s="7" customFormat="1" ht="15" customHeight="1"/>
    <row r="272" s="7" customFormat="1" ht="15" customHeight="1"/>
    <row r="273" s="7" customFormat="1" ht="15" customHeight="1"/>
    <row r="274" s="7" customFormat="1" ht="15" customHeight="1"/>
    <row r="275" s="7" customFormat="1" ht="15" customHeight="1"/>
    <row r="276" s="7" customFormat="1" ht="15" customHeight="1"/>
    <row r="277" s="7" customFormat="1" ht="15" customHeight="1"/>
    <row r="278" s="7" customFormat="1" ht="15" customHeight="1"/>
    <row r="279" s="7" customFormat="1" ht="15" customHeight="1"/>
    <row r="280" s="7" customFormat="1" ht="15" customHeight="1"/>
    <row r="281" s="7" customFormat="1" ht="15" customHeight="1"/>
    <row r="282" s="7" customFormat="1" ht="15" customHeight="1"/>
    <row r="283" s="7" customFormat="1" ht="15" customHeight="1"/>
    <row r="284" s="7" customFormat="1" ht="15" customHeight="1"/>
    <row r="285" s="7" customFormat="1" ht="15" customHeight="1"/>
    <row r="286" s="7" customFormat="1" ht="15" customHeight="1"/>
    <row r="287" s="7" customFormat="1" ht="15" customHeight="1"/>
    <row r="288" s="7" customFormat="1" ht="15" customHeight="1"/>
    <row r="289" s="7" customFormat="1" ht="15" customHeight="1"/>
    <row r="290" s="7" customFormat="1" ht="15" customHeight="1"/>
    <row r="291" s="7" customFormat="1" ht="15" customHeight="1"/>
    <row r="292" s="7" customFormat="1" ht="15" customHeight="1"/>
    <row r="293" s="7" customFormat="1" ht="15" customHeight="1"/>
    <row r="294" s="7" customFormat="1" ht="15" customHeight="1"/>
    <row r="295" s="7" customFormat="1" ht="15" customHeight="1"/>
    <row r="296" s="7" customFormat="1" ht="15" customHeight="1"/>
    <row r="297" s="7" customFormat="1" ht="15" customHeight="1"/>
    <row r="298" s="7" customFormat="1" ht="15" customHeight="1"/>
    <row r="299" s="7" customFormat="1" ht="15" customHeight="1"/>
    <row r="300" s="7" customFormat="1" ht="15" customHeight="1"/>
    <row r="301" s="7" customFormat="1" ht="15" customHeight="1"/>
    <row r="302" s="7" customFormat="1" ht="15" customHeight="1"/>
    <row r="303" s="7" customFormat="1" ht="15" customHeight="1"/>
    <row r="304" s="7" customFormat="1" ht="15" customHeight="1"/>
    <row r="305" s="7" customFormat="1" ht="15" customHeight="1"/>
    <row r="306" s="7" customFormat="1" ht="15" customHeight="1"/>
    <row r="307" s="7" customFormat="1" ht="15" customHeight="1"/>
    <row r="308" s="7" customFormat="1" ht="15" customHeight="1"/>
    <row r="309" s="7" customFormat="1" ht="15" customHeight="1"/>
    <row r="310" s="7" customFormat="1" ht="15" customHeight="1"/>
    <row r="311" s="7" customFormat="1" ht="15" customHeight="1"/>
    <row r="312" s="7" customFormat="1" ht="15" customHeight="1"/>
    <row r="313" s="7" customFormat="1" ht="15" customHeight="1"/>
    <row r="314" s="7" customFormat="1" ht="15" customHeight="1"/>
    <row r="315" s="7" customFormat="1" ht="15" customHeight="1"/>
    <row r="316" s="7" customFormat="1" ht="15" customHeight="1"/>
    <row r="317" s="7" customFormat="1" ht="15" customHeight="1"/>
    <row r="318" s="7" customFormat="1" ht="15" customHeight="1"/>
    <row r="319" s="7" customFormat="1" ht="15" customHeight="1"/>
    <row r="320" s="7" customFormat="1" ht="15" customHeight="1"/>
    <row r="321" s="7" customFormat="1" ht="15" customHeight="1"/>
    <row r="322" s="7" customFormat="1" ht="15" customHeight="1"/>
    <row r="323" s="7" customFormat="1" ht="15" customHeight="1"/>
    <row r="324" s="7" customFormat="1" ht="15" customHeight="1"/>
    <row r="325" s="7" customFormat="1" ht="15" customHeight="1"/>
    <row r="326" s="7" customFormat="1" ht="15" customHeight="1"/>
    <row r="327" s="7" customFormat="1" ht="15" customHeight="1"/>
    <row r="328" s="7" customFormat="1" ht="15" customHeight="1"/>
    <row r="329" s="7" customFormat="1" ht="15" customHeight="1"/>
    <row r="330" s="7" customFormat="1" ht="15" customHeight="1"/>
    <row r="331" s="7" customFormat="1" ht="15" customHeight="1"/>
    <row r="332" s="7" customFormat="1" ht="15" customHeight="1"/>
    <row r="333" s="7" customFormat="1" ht="15" customHeight="1"/>
    <row r="334" s="7" customFormat="1" ht="15" customHeight="1"/>
    <row r="335" s="7" customFormat="1" ht="15" customHeight="1"/>
    <row r="336" s="7" customFormat="1" ht="15" customHeight="1"/>
    <row r="337" s="7" customFormat="1" ht="15" customHeight="1"/>
    <row r="338" s="7" customFormat="1" ht="15" customHeight="1"/>
    <row r="339" s="7" customFormat="1" ht="15" customHeight="1"/>
    <row r="340" s="7" customFormat="1" ht="15" customHeight="1"/>
    <row r="341" s="7" customFormat="1" ht="15" customHeight="1"/>
    <row r="342" s="7" customFormat="1" ht="15" customHeight="1"/>
    <row r="343" s="7" customFormat="1" ht="15" customHeight="1"/>
    <row r="344" s="7" customFormat="1" ht="15" customHeight="1"/>
    <row r="345" s="7" customFormat="1" ht="15" customHeight="1"/>
    <row r="346" s="7" customFormat="1" ht="15" customHeight="1"/>
    <row r="347" s="7" customFormat="1" ht="15" customHeight="1"/>
    <row r="348" s="7" customFormat="1" ht="15" customHeight="1"/>
    <row r="349" s="7" customFormat="1" ht="15" customHeight="1"/>
    <row r="350" s="7" customFormat="1" ht="15" customHeight="1"/>
    <row r="351" s="7" customFormat="1" ht="15" customHeight="1"/>
    <row r="352" s="7" customFormat="1" ht="15" customHeight="1"/>
    <row r="353" s="7" customFormat="1" ht="15" customHeight="1"/>
    <row r="354" s="7" customFormat="1" ht="15" customHeight="1"/>
    <row r="355" s="7" customFormat="1" ht="15" customHeight="1"/>
    <row r="356" s="7" customFormat="1" ht="15" customHeight="1"/>
    <row r="357" s="7" customFormat="1" ht="15" customHeight="1"/>
    <row r="358" s="7" customFormat="1" ht="15" customHeight="1"/>
    <row r="359" s="7" customFormat="1" ht="15" customHeight="1"/>
    <row r="360" s="7" customFormat="1" ht="15" customHeight="1"/>
    <row r="361" s="7" customFormat="1" ht="15" customHeight="1"/>
    <row r="362" s="7" customFormat="1" ht="15" customHeight="1"/>
    <row r="363" s="7" customFormat="1" ht="15" customHeight="1"/>
    <row r="364" s="7" customFormat="1" ht="15" customHeight="1"/>
    <row r="365" s="7" customFormat="1" ht="15" customHeight="1"/>
    <row r="366" s="7" customFormat="1" ht="15" customHeight="1"/>
    <row r="367" s="7" customFormat="1" ht="15" customHeight="1"/>
    <row r="368" s="7" customFormat="1" ht="15" customHeight="1"/>
    <row r="369" s="7" customFormat="1" ht="15" customHeight="1"/>
    <row r="370" s="7" customFormat="1" ht="15" customHeight="1"/>
    <row r="371" s="7" customFormat="1" ht="15" customHeight="1"/>
    <row r="372" s="7" customFormat="1" ht="15" customHeight="1"/>
    <row r="373" s="7" customFormat="1" ht="15" customHeight="1"/>
    <row r="374" s="7" customFormat="1" ht="15" customHeight="1"/>
    <row r="375" s="7" customFormat="1" ht="15" customHeight="1"/>
    <row r="376" s="7" customFormat="1" ht="15" customHeight="1"/>
    <row r="377" s="7" customFormat="1" ht="15" customHeight="1"/>
    <row r="378" s="7" customFormat="1" ht="15" customHeight="1"/>
    <row r="379" s="7" customFormat="1" ht="15" customHeight="1"/>
    <row r="380" s="7" customFormat="1" ht="15" customHeight="1"/>
    <row r="381" s="7" customFormat="1" ht="15" customHeight="1"/>
    <row r="382" s="7" customFormat="1" ht="15" customHeight="1"/>
    <row r="383" s="7" customFormat="1" ht="15" customHeight="1"/>
    <row r="384" s="7" customFormat="1" ht="15" customHeight="1"/>
    <row r="385" s="7" customFormat="1" ht="15" customHeight="1"/>
    <row r="386" s="7" customFormat="1" ht="15" customHeight="1"/>
    <row r="387" s="7" customFormat="1" ht="15" customHeight="1"/>
    <row r="388" s="7" customFormat="1" ht="15" customHeight="1"/>
    <row r="389" s="7" customFormat="1" ht="15" customHeight="1"/>
    <row r="390" s="7" customFormat="1" ht="15" customHeight="1"/>
    <row r="391" s="7" customFormat="1" ht="15" customHeight="1"/>
    <row r="392" s="7" customFormat="1" ht="15" customHeight="1"/>
    <row r="393" s="7" customFormat="1" ht="15" customHeight="1"/>
    <row r="394" s="7" customFormat="1" ht="15" customHeight="1"/>
    <row r="395" s="7" customFormat="1" ht="15" customHeight="1"/>
    <row r="396" s="7" customFormat="1" ht="15" customHeight="1"/>
    <row r="397" s="7" customFormat="1" ht="15" customHeight="1"/>
    <row r="398" s="7" customFormat="1" ht="15" customHeight="1"/>
    <row r="399" s="7" customFormat="1" ht="15" customHeight="1"/>
    <row r="400" s="7" customFormat="1" ht="15" customHeight="1"/>
    <row r="401" s="7" customFormat="1" ht="15" customHeight="1"/>
    <row r="402" s="7" customFormat="1" ht="15" customHeight="1"/>
    <row r="403" s="7" customFormat="1" ht="15" customHeight="1"/>
    <row r="404" s="7" customFormat="1" ht="15" customHeight="1"/>
    <row r="405" s="7" customFormat="1" ht="15" customHeight="1"/>
    <row r="406" s="7" customFormat="1" ht="15" customHeight="1"/>
    <row r="407" s="7" customFormat="1" ht="15" customHeight="1"/>
    <row r="408" s="7" customFormat="1" ht="15" customHeight="1"/>
    <row r="409" s="7" customFormat="1" ht="15" customHeight="1"/>
    <row r="410" s="7" customFormat="1" ht="15" customHeight="1"/>
    <row r="411" s="7" customFormat="1" ht="15" customHeight="1"/>
    <row r="412" s="7" customFormat="1" ht="15" customHeight="1"/>
    <row r="413" s="7" customFormat="1" ht="15" customHeight="1"/>
    <row r="414" s="7" customFormat="1" ht="15" customHeight="1"/>
    <row r="415" s="7" customFormat="1" ht="15" customHeight="1"/>
    <row r="416" s="7" customFormat="1" ht="15" customHeight="1"/>
    <row r="417" s="7" customFormat="1" ht="15" customHeight="1"/>
    <row r="418" s="7" customFormat="1" ht="15" customHeight="1"/>
    <row r="419" s="7" customFormat="1" ht="15" customHeight="1"/>
    <row r="420" s="7" customFormat="1" ht="15" customHeight="1"/>
    <row r="421" s="7" customFormat="1" ht="15" customHeight="1"/>
    <row r="422" s="7" customFormat="1" ht="15" customHeight="1"/>
    <row r="423" s="7" customFormat="1" ht="15" customHeight="1"/>
    <row r="424" s="7" customFormat="1" ht="15" customHeight="1"/>
    <row r="425" s="7" customFormat="1" ht="15" customHeight="1"/>
    <row r="426" s="7" customFormat="1" ht="15" customHeight="1"/>
    <row r="427" s="7" customFormat="1" ht="15" customHeight="1"/>
    <row r="428" s="7" customFormat="1" ht="15" customHeight="1"/>
    <row r="429" s="7" customFormat="1" ht="15" customHeight="1"/>
    <row r="430" s="7" customFormat="1" ht="15" customHeight="1"/>
    <row r="431" s="7" customFormat="1" ht="15" customHeight="1"/>
    <row r="432" s="7" customFormat="1" ht="15" customHeight="1"/>
    <row r="433" s="7" customFormat="1" ht="15" customHeight="1"/>
    <row r="434" s="7" customFormat="1" ht="15" customHeight="1"/>
    <row r="435" s="7" customFormat="1" ht="15" customHeight="1"/>
    <row r="436" s="7" customFormat="1" ht="15" customHeight="1"/>
    <row r="437" s="7" customFormat="1" ht="15" customHeight="1"/>
    <row r="438" s="7" customFormat="1" ht="15" customHeight="1"/>
    <row r="439" s="7" customFormat="1" ht="15" customHeight="1"/>
    <row r="440" s="7" customFormat="1" ht="15" customHeight="1"/>
    <row r="441" s="7" customFormat="1" ht="15" customHeight="1"/>
    <row r="442" s="7" customFormat="1" ht="15" customHeight="1"/>
    <row r="443" s="7" customFormat="1" ht="15" customHeight="1"/>
    <row r="444" s="7" customFormat="1" ht="15" customHeight="1"/>
    <row r="445" s="7" customFormat="1" ht="15" customHeight="1"/>
    <row r="446" s="7" customFormat="1" ht="15" customHeight="1"/>
    <row r="447" s="7" customFormat="1" ht="15" customHeight="1"/>
    <row r="448" s="7" customFormat="1" ht="15" customHeight="1"/>
    <row r="449" s="7" customFormat="1" ht="15" customHeight="1"/>
    <row r="450" s="7" customFormat="1" ht="15" customHeight="1"/>
    <row r="451" s="7" customFormat="1" ht="15" customHeight="1"/>
    <row r="452" s="7" customFormat="1" ht="15" customHeight="1"/>
    <row r="453" s="7" customFormat="1" ht="15" customHeight="1"/>
    <row r="454" s="7" customFormat="1" ht="15" customHeight="1"/>
    <row r="455" s="7" customFormat="1" ht="15" customHeight="1"/>
    <row r="456" s="7" customFormat="1" ht="15" customHeight="1"/>
    <row r="457" s="7" customFormat="1" ht="15" customHeight="1"/>
    <row r="458" s="7" customFormat="1" ht="15" customHeight="1"/>
    <row r="459" s="7" customFormat="1" ht="15" customHeight="1"/>
    <row r="460" s="7" customFormat="1" ht="15" customHeight="1"/>
    <row r="461" s="7" customFormat="1" ht="15" customHeight="1"/>
    <row r="462" s="7" customFormat="1" ht="15" customHeight="1"/>
    <row r="463" s="7" customFormat="1" ht="15" customHeight="1"/>
    <row r="464" s="7" customFormat="1" ht="15" customHeight="1"/>
    <row r="465" s="7" customFormat="1" ht="15" customHeight="1"/>
    <row r="466" s="7" customFormat="1" ht="15" customHeight="1"/>
    <row r="467" s="7" customFormat="1" ht="15" customHeight="1"/>
    <row r="468" s="7" customFormat="1" ht="15" customHeight="1"/>
    <row r="469" s="7" customFormat="1" ht="15" customHeight="1"/>
    <row r="470" s="7" customFormat="1" ht="15" customHeight="1"/>
    <row r="471" s="7" customFormat="1" ht="15" customHeight="1"/>
    <row r="472" s="7" customFormat="1" ht="15" customHeight="1"/>
    <row r="473" s="7" customFormat="1" ht="15" customHeight="1"/>
    <row r="474" s="7" customFormat="1" ht="15" customHeight="1"/>
    <row r="475" s="7" customFormat="1" ht="15" customHeight="1"/>
    <row r="476" s="7" customFormat="1" ht="15" customHeight="1"/>
    <row r="477" s="7" customFormat="1" ht="15" customHeight="1"/>
    <row r="478" s="7" customFormat="1" ht="15" customHeight="1"/>
    <row r="479" s="7" customFormat="1" ht="15" customHeight="1"/>
    <row r="480" s="7" customFormat="1" ht="15" customHeight="1"/>
    <row r="481" s="7" customFormat="1" ht="15" customHeight="1"/>
    <row r="482" s="7" customFormat="1" ht="15" customHeight="1"/>
    <row r="483" s="7" customFormat="1" ht="15" customHeight="1"/>
    <row r="484" s="7" customFormat="1" ht="15" customHeight="1"/>
    <row r="485" s="7" customFormat="1" ht="15" customHeight="1"/>
    <row r="486" s="7" customFormat="1" ht="15" customHeight="1"/>
    <row r="487" s="7" customFormat="1" ht="15" customHeight="1"/>
    <row r="488" s="7" customFormat="1" ht="15" customHeight="1"/>
    <row r="489" s="7" customFormat="1" ht="15" customHeight="1"/>
    <row r="490" s="7" customFormat="1" ht="15" customHeight="1"/>
    <row r="491" s="7" customFormat="1" ht="15" customHeight="1"/>
    <row r="492" s="7" customFormat="1" ht="15" customHeight="1"/>
    <row r="493" s="7" customFormat="1" ht="15" customHeight="1"/>
    <row r="494" s="7" customFormat="1" ht="15" customHeight="1"/>
    <row r="495" s="7" customFormat="1" ht="15" customHeight="1"/>
    <row r="496" s="7" customFormat="1" ht="15" customHeight="1"/>
    <row r="497" s="7" customFormat="1" ht="15" customHeight="1"/>
    <row r="498" s="7" customFormat="1" ht="15" customHeight="1"/>
    <row r="499" s="7" customFormat="1" ht="15" customHeight="1"/>
    <row r="500" s="7" customFormat="1" ht="15" customHeight="1"/>
    <row r="501" s="7" customFormat="1" ht="15" customHeight="1"/>
    <row r="502" s="7" customFormat="1" ht="15" customHeight="1"/>
    <row r="503" s="7" customFormat="1" ht="15" customHeight="1"/>
    <row r="504" s="7" customFormat="1" ht="15" customHeight="1"/>
    <row r="505" s="7" customFormat="1" ht="15" customHeight="1"/>
    <row r="506" s="7" customFormat="1" ht="15" customHeight="1"/>
    <row r="507" s="7" customFormat="1" ht="15" customHeight="1"/>
    <row r="508" s="7" customFormat="1" ht="15" customHeight="1"/>
    <row r="509" s="7" customFormat="1" ht="15" customHeight="1"/>
    <row r="510" s="7" customFormat="1" ht="15" customHeight="1"/>
    <row r="511" s="7" customFormat="1" ht="15" customHeight="1"/>
    <row r="512" s="7" customFormat="1" ht="15" customHeight="1"/>
    <row r="513" s="7" customFormat="1" ht="15" customHeight="1"/>
    <row r="514" s="7" customFormat="1" ht="15" customHeight="1"/>
    <row r="515" s="7" customFormat="1" ht="15" customHeight="1"/>
    <row r="516" s="7" customFormat="1" ht="15" customHeight="1"/>
    <row r="517" s="7" customFormat="1" ht="15" customHeight="1"/>
    <row r="518" s="7" customFormat="1" ht="15" customHeight="1"/>
    <row r="519" s="7" customFormat="1" ht="15" customHeight="1"/>
    <row r="520" s="7" customFormat="1" ht="15" customHeight="1"/>
    <row r="521" s="7" customFormat="1" ht="15" customHeight="1"/>
    <row r="522" s="7" customFormat="1" ht="15" customHeight="1"/>
    <row r="523" s="7" customFormat="1" ht="15" customHeight="1"/>
    <row r="524" s="7" customFormat="1" ht="15" customHeight="1"/>
    <row r="525" s="7" customFormat="1" ht="15" customHeight="1"/>
    <row r="526" s="7" customFormat="1" ht="15" customHeight="1"/>
    <row r="527" s="7" customFormat="1" ht="15" customHeight="1"/>
    <row r="528" s="7" customFormat="1" ht="15" customHeight="1"/>
    <row r="529" s="7" customFormat="1" ht="15" customHeight="1"/>
    <row r="530" s="7" customFormat="1" ht="15" customHeight="1"/>
    <row r="531" s="7" customFormat="1" ht="15" customHeight="1"/>
    <row r="532" s="7" customFormat="1" ht="15" customHeight="1"/>
    <row r="533" s="7" customFormat="1" ht="15" customHeight="1"/>
    <row r="534" s="7" customFormat="1" ht="15" customHeight="1"/>
    <row r="535" s="7" customFormat="1" ht="15" customHeight="1"/>
    <row r="536" s="7" customFormat="1" ht="15" customHeight="1"/>
    <row r="537" s="7" customFormat="1" ht="15" customHeight="1"/>
    <row r="538" s="7" customFormat="1" ht="15" customHeight="1"/>
    <row r="539" s="7" customFormat="1" ht="15" customHeight="1"/>
    <row r="540" s="7" customFormat="1" ht="15" customHeight="1"/>
    <row r="541" s="7" customFormat="1" ht="15" customHeight="1"/>
    <row r="542" s="7" customFormat="1" ht="15" customHeight="1"/>
    <row r="543" s="7" customFormat="1" ht="15" customHeight="1"/>
    <row r="544" s="7" customFormat="1" ht="15" customHeight="1"/>
    <row r="545" s="7" customFormat="1" ht="15" customHeight="1"/>
    <row r="546" s="7" customFormat="1" ht="15" customHeight="1"/>
    <row r="547" s="7" customFormat="1" ht="15" customHeight="1"/>
    <row r="548" s="7" customFormat="1" ht="15" customHeight="1"/>
    <row r="549" s="7" customFormat="1" ht="15" customHeight="1"/>
    <row r="550" s="7" customFormat="1" ht="15" customHeight="1"/>
    <row r="551" s="7" customFormat="1" ht="15" customHeight="1"/>
    <row r="552" s="7" customFormat="1" ht="15" customHeight="1"/>
    <row r="553" s="7" customFormat="1" ht="15" customHeight="1"/>
    <row r="554" s="7" customFormat="1" ht="15" customHeight="1"/>
    <row r="555" s="7" customFormat="1" ht="15" customHeight="1"/>
    <row r="556" s="7" customFormat="1" ht="15" customHeight="1"/>
    <row r="557" s="7" customFormat="1" ht="15" customHeight="1"/>
    <row r="558" s="7" customFormat="1" ht="15" customHeight="1"/>
    <row r="559" s="7" customFormat="1" ht="15" customHeight="1"/>
    <row r="560" s="7" customFormat="1" ht="15" customHeight="1"/>
    <row r="561" s="7" customFormat="1" ht="15" customHeight="1"/>
    <row r="562" s="7" customFormat="1" ht="15" customHeight="1"/>
    <row r="563" s="7" customFormat="1" ht="15" customHeight="1"/>
    <row r="564" s="7" customFormat="1" ht="15" customHeight="1"/>
    <row r="565" s="7" customFormat="1" ht="15" customHeight="1"/>
    <row r="566" s="7" customFormat="1" ht="15" customHeight="1"/>
    <row r="567" s="7" customFormat="1" ht="15" customHeight="1"/>
    <row r="568" s="7" customFormat="1" ht="15" customHeight="1"/>
    <row r="569" s="7" customFormat="1" ht="15" customHeight="1"/>
    <row r="570" s="7" customFormat="1" ht="15" customHeight="1"/>
    <row r="571" s="7" customFormat="1" ht="15" customHeight="1"/>
    <row r="572" s="7" customFormat="1" ht="15" customHeight="1"/>
    <row r="573" s="7" customFormat="1" ht="15" customHeight="1"/>
    <row r="574" s="7" customFormat="1" ht="15" customHeight="1"/>
    <row r="575" s="7" customFormat="1" ht="15" customHeight="1"/>
    <row r="576" s="7" customFormat="1" ht="15" customHeight="1"/>
    <row r="577" s="7" customFormat="1" ht="15" customHeight="1"/>
    <row r="578" s="7" customFormat="1" ht="15" customHeight="1"/>
    <row r="579" s="7" customFormat="1" ht="15" customHeight="1"/>
    <row r="580" s="7" customFormat="1" ht="15" customHeight="1"/>
    <row r="581" s="7" customFormat="1" ht="15" customHeight="1"/>
    <row r="582" s="7" customFormat="1" ht="15" customHeight="1"/>
    <row r="583" s="7" customFormat="1" ht="15" customHeight="1"/>
    <row r="584" s="7" customFormat="1" ht="15" customHeight="1"/>
    <row r="585" s="7" customFormat="1" ht="15" customHeight="1"/>
    <row r="586" s="7" customFormat="1" ht="15" customHeight="1"/>
    <row r="587" s="7" customFormat="1" ht="15" customHeight="1"/>
    <row r="588" s="7" customFormat="1" ht="15" customHeight="1"/>
    <row r="589" s="7" customFormat="1" ht="15" customHeight="1"/>
    <row r="590" s="7" customFormat="1" ht="15" customHeight="1"/>
    <row r="591" s="7" customFormat="1" ht="15" customHeight="1"/>
    <row r="592" s="7" customFormat="1" ht="15" customHeight="1"/>
    <row r="593" s="7" customFormat="1" ht="15" customHeight="1"/>
    <row r="594" s="7" customFormat="1" ht="15" customHeight="1"/>
    <row r="595" s="7" customFormat="1" ht="15" customHeight="1"/>
    <row r="596" s="7" customFormat="1" ht="15" customHeight="1"/>
    <row r="597" s="7" customFormat="1" ht="15" customHeight="1"/>
    <row r="598" s="7" customFormat="1" ht="15" customHeight="1"/>
    <row r="599" s="7" customFormat="1" ht="15" customHeight="1"/>
    <row r="600" s="7" customFormat="1" ht="15" customHeight="1"/>
    <row r="601" s="7" customFormat="1" ht="15" customHeight="1"/>
    <row r="602" s="7" customFormat="1" ht="15" customHeight="1"/>
    <row r="603" s="7" customFormat="1" ht="15" customHeight="1"/>
    <row r="604" s="7" customFormat="1" ht="15" customHeight="1"/>
    <row r="605" s="7" customFormat="1" ht="15" customHeight="1"/>
    <row r="606" s="7" customFormat="1" ht="15" customHeight="1"/>
    <row r="607" s="7" customFormat="1" ht="15" customHeight="1"/>
    <row r="608" s="7" customFormat="1" ht="15" customHeight="1"/>
    <row r="609" s="7" customFormat="1" ht="15" customHeight="1"/>
    <row r="610" s="7" customFormat="1" ht="15" customHeight="1"/>
    <row r="611" s="7" customFormat="1" ht="15" customHeight="1"/>
    <row r="612" s="7" customFormat="1" ht="15" customHeight="1"/>
    <row r="613" s="7" customFormat="1" ht="15" customHeight="1"/>
    <row r="614" s="7" customFormat="1" ht="15" customHeight="1"/>
    <row r="615" s="7" customFormat="1" ht="15" customHeight="1"/>
    <row r="616" s="7" customFormat="1" ht="15" customHeight="1"/>
    <row r="617" s="7" customFormat="1" ht="15" customHeight="1"/>
    <row r="618" s="7" customFormat="1" ht="15" customHeight="1"/>
    <row r="619" s="7" customFormat="1" ht="15" customHeight="1"/>
    <row r="620" s="7" customFormat="1" ht="15" customHeight="1"/>
    <row r="621" s="7" customFormat="1" ht="15" customHeight="1"/>
    <row r="622" s="7" customFormat="1" ht="15" customHeight="1"/>
    <row r="623" s="7" customFormat="1" ht="15" customHeight="1"/>
    <row r="624" s="7" customFormat="1" ht="15" customHeight="1"/>
    <row r="625" s="7" customFormat="1" ht="15" customHeight="1"/>
    <row r="626" s="7" customFormat="1" ht="15" customHeight="1"/>
    <row r="627" s="7" customFormat="1" ht="15" customHeight="1"/>
    <row r="628" s="7" customFormat="1" ht="15" customHeight="1"/>
    <row r="629" s="7" customFormat="1" ht="15" customHeight="1"/>
    <row r="630" s="7" customFormat="1" ht="15" customHeight="1"/>
    <row r="631" s="7" customFormat="1" ht="15" customHeight="1"/>
    <row r="632" s="7" customFormat="1" ht="15" customHeight="1"/>
    <row r="633" s="7" customFormat="1" ht="15" customHeight="1"/>
    <row r="634" s="7" customFormat="1" ht="15" customHeight="1"/>
    <row r="635" s="7" customFormat="1" ht="15" customHeight="1"/>
    <row r="636" s="7" customFormat="1" ht="15" customHeight="1"/>
    <row r="637" s="7" customFormat="1" ht="15" customHeight="1"/>
    <row r="638" s="7" customFormat="1" ht="15" customHeight="1"/>
    <row r="639" s="7" customFormat="1" ht="15" customHeight="1"/>
    <row r="640" s="7" customFormat="1" ht="15" customHeight="1"/>
    <row r="641" s="7" customFormat="1" ht="15" customHeight="1"/>
    <row r="642" s="7" customFormat="1" ht="15" customHeight="1"/>
    <row r="643" s="7" customFormat="1" ht="15" customHeight="1"/>
    <row r="644" s="7" customFormat="1" ht="15" customHeight="1"/>
    <row r="645" s="7" customFormat="1" ht="15" customHeight="1"/>
    <row r="646" s="7" customFormat="1" ht="15" customHeight="1"/>
    <row r="647" s="7" customFormat="1" ht="15" customHeight="1"/>
    <row r="648" s="7" customFormat="1" ht="15" customHeight="1"/>
    <row r="649" s="7" customFormat="1" ht="15" customHeight="1"/>
    <row r="650" s="7" customFormat="1" ht="15" customHeight="1"/>
    <row r="651" s="7" customFormat="1" ht="15" customHeight="1"/>
    <row r="652" s="7" customFormat="1" ht="15" customHeight="1"/>
    <row r="653" s="7" customFormat="1" ht="15" customHeight="1"/>
    <row r="654" s="7" customFormat="1" ht="15" customHeight="1"/>
    <row r="655" s="7" customFormat="1" ht="15" customHeight="1"/>
    <row r="656" s="7" customFormat="1" ht="15" customHeight="1"/>
    <row r="657" s="7" customFormat="1" ht="15" customHeight="1"/>
    <row r="658" s="7" customFormat="1" ht="15" customHeight="1"/>
    <row r="659" s="7" customFormat="1" ht="15" customHeight="1"/>
    <row r="660" s="7" customFormat="1" ht="15" customHeight="1"/>
    <row r="661" s="7" customFormat="1" ht="15" customHeight="1"/>
    <row r="662" s="7" customFormat="1" ht="15" customHeight="1"/>
    <row r="663" s="7" customFormat="1" ht="15" customHeight="1"/>
    <row r="664" s="7" customFormat="1" ht="15" customHeight="1"/>
    <row r="665" s="7" customFormat="1" ht="15" customHeight="1"/>
    <row r="666" s="7" customFormat="1" ht="15" customHeight="1"/>
    <row r="667" s="7" customFormat="1" ht="15" customHeight="1"/>
    <row r="668" s="7" customFormat="1" ht="15" customHeight="1"/>
    <row r="669" s="7" customFormat="1" ht="15" customHeight="1"/>
    <row r="670" s="7" customFormat="1" ht="15" customHeight="1"/>
    <row r="671" s="7" customFormat="1" ht="15" customHeight="1"/>
    <row r="672" s="7" customFormat="1" ht="15" customHeight="1"/>
    <row r="673" s="7" customFormat="1" ht="15" customHeight="1"/>
    <row r="674" s="7" customFormat="1" ht="15" customHeight="1"/>
    <row r="675" s="7" customFormat="1" ht="15" customHeight="1"/>
    <row r="676" s="7" customFormat="1" ht="15" customHeight="1"/>
    <row r="677" s="7" customFormat="1" ht="15" customHeight="1"/>
    <row r="678" s="7" customFormat="1" ht="15" customHeight="1"/>
    <row r="679" s="7" customFormat="1" ht="15" customHeight="1"/>
    <row r="680" s="7" customFormat="1" ht="15" customHeight="1"/>
    <row r="681" s="7" customFormat="1" ht="15" customHeight="1"/>
    <row r="682" s="7" customFormat="1" ht="15" customHeight="1"/>
    <row r="683" s="7" customFormat="1" ht="15" customHeight="1"/>
    <row r="684" s="7" customFormat="1" ht="15" customHeight="1"/>
    <row r="685" s="7" customFormat="1" ht="15" customHeight="1"/>
    <row r="686" s="7" customFormat="1" ht="15" customHeight="1"/>
    <row r="687" s="7" customFormat="1" ht="15" customHeight="1"/>
    <row r="688" s="7" customFormat="1" ht="15" customHeight="1"/>
    <row r="689" s="7" customFormat="1" ht="15" customHeight="1"/>
    <row r="690" s="7" customFormat="1" ht="15" customHeight="1"/>
    <row r="691" s="7" customFormat="1" ht="15" customHeight="1"/>
    <row r="692" s="7" customFormat="1" ht="15" customHeight="1"/>
    <row r="693" s="7" customFormat="1" ht="15" customHeight="1"/>
    <row r="694" s="7" customFormat="1" ht="15" customHeight="1"/>
    <row r="695" s="7" customFormat="1" ht="15" customHeight="1"/>
    <row r="696" s="7" customFormat="1" ht="15" customHeight="1"/>
    <row r="697" s="7" customFormat="1" ht="15" customHeight="1"/>
    <row r="698" s="7" customFormat="1" ht="15" customHeight="1"/>
    <row r="699" s="7" customFormat="1" ht="15" customHeight="1"/>
    <row r="700" s="7" customFormat="1" ht="15" customHeight="1"/>
    <row r="701" s="7" customFormat="1" ht="15" customHeight="1"/>
    <row r="702" s="7" customFormat="1" ht="15" customHeight="1"/>
    <row r="703" s="7" customFormat="1" ht="15" customHeight="1"/>
    <row r="704" s="7" customFormat="1" ht="15" customHeight="1"/>
    <row r="705" s="7" customFormat="1" ht="15" customHeight="1"/>
    <row r="706" s="7" customFormat="1" ht="15" customHeight="1"/>
    <row r="707" s="7" customFormat="1" ht="15" customHeight="1"/>
    <row r="708" s="7" customFormat="1" ht="15" customHeight="1"/>
    <row r="709" s="7" customFormat="1" ht="15" customHeight="1"/>
    <row r="710" s="7" customFormat="1" ht="15" customHeight="1"/>
    <row r="711" s="7" customFormat="1" ht="15" customHeight="1"/>
    <row r="712" s="7" customFormat="1" ht="15" customHeight="1"/>
    <row r="713" s="7" customFormat="1" ht="15" customHeight="1"/>
    <row r="714" s="7" customFormat="1" ht="15" customHeight="1"/>
    <row r="715" s="7" customFormat="1" ht="15" customHeight="1"/>
    <row r="716" s="7" customFormat="1" ht="15" customHeight="1"/>
    <row r="717" s="7" customFormat="1" ht="15" customHeight="1"/>
    <row r="718" s="7" customFormat="1" ht="15" customHeight="1"/>
    <row r="719" s="7" customFormat="1" ht="15" customHeight="1"/>
    <row r="720" s="7" customFormat="1" ht="15" customHeight="1"/>
    <row r="721" s="7" customFormat="1" ht="15" customHeight="1"/>
    <row r="722" s="7" customFormat="1" ht="15" customHeight="1"/>
    <row r="723" s="7" customFormat="1" ht="15" customHeight="1"/>
    <row r="724" s="7" customFormat="1" ht="15" customHeight="1"/>
    <row r="725" s="7" customFormat="1" ht="15" customHeight="1"/>
    <row r="726" s="7" customFormat="1" ht="15" customHeight="1"/>
    <row r="727" s="7" customFormat="1" ht="15" customHeight="1"/>
    <row r="728" s="7" customFormat="1" ht="15" customHeight="1"/>
    <row r="729" s="7" customFormat="1" ht="15" customHeight="1"/>
    <row r="730" s="7" customFormat="1" ht="15" customHeight="1"/>
    <row r="731" s="7" customFormat="1" ht="15" customHeight="1"/>
    <row r="732" s="7" customFormat="1" ht="15" customHeight="1"/>
    <row r="733" s="7" customFormat="1" ht="15" customHeight="1"/>
    <row r="734" s="7" customFormat="1" ht="15" customHeight="1"/>
    <row r="735" s="7" customFormat="1" ht="15" customHeight="1"/>
    <row r="736" s="7" customFormat="1" ht="15" customHeight="1"/>
    <row r="737" s="7" customFormat="1" ht="15" customHeight="1"/>
    <row r="738" s="7" customFormat="1" ht="15" customHeight="1"/>
    <row r="739" s="7" customFormat="1" ht="15" customHeight="1"/>
    <row r="740" s="7" customFormat="1" ht="15" customHeight="1"/>
    <row r="741" s="7" customFormat="1" ht="15" customHeight="1"/>
    <row r="742" s="7" customFormat="1" ht="15" customHeight="1"/>
    <row r="743" s="7" customFormat="1" ht="15" customHeight="1"/>
    <row r="744" s="7" customFormat="1" ht="15" customHeight="1"/>
    <row r="745" s="7" customFormat="1" ht="15" customHeight="1"/>
    <row r="746" s="7" customFormat="1" ht="15" customHeight="1"/>
    <row r="747" s="7" customFormat="1" ht="15" customHeight="1"/>
    <row r="748" s="7" customFormat="1" ht="15" customHeight="1"/>
    <row r="749" s="7" customFormat="1" ht="15" customHeight="1"/>
    <row r="750" s="7" customFormat="1" ht="15" customHeight="1"/>
    <row r="751" s="7" customFormat="1" ht="15" customHeight="1"/>
    <row r="752" s="7" customFormat="1" ht="15" customHeight="1"/>
    <row r="753" s="7" customFormat="1" ht="15" customHeight="1"/>
    <row r="754" s="7" customFormat="1" ht="15" customHeight="1"/>
    <row r="755" s="7" customFormat="1" ht="15" customHeight="1"/>
    <row r="756" s="7" customFormat="1" ht="15" customHeight="1"/>
    <row r="757" s="7" customFormat="1" ht="15" customHeight="1"/>
    <row r="758" s="7" customFormat="1" ht="15" customHeight="1"/>
    <row r="759" s="7" customFormat="1" ht="15" customHeight="1"/>
    <row r="760" s="7" customFormat="1" ht="15" customHeight="1"/>
    <row r="761" s="7" customFormat="1" ht="15" customHeight="1"/>
    <row r="762" s="7" customFormat="1" ht="15" customHeight="1"/>
    <row r="763" s="7" customFormat="1" ht="15" customHeight="1"/>
    <row r="764" s="7" customFormat="1" ht="15" customHeight="1"/>
    <row r="765" s="7" customFormat="1" ht="15" customHeight="1"/>
    <row r="766" s="7" customFormat="1" ht="15" customHeight="1"/>
    <row r="767" s="7" customFormat="1" ht="15" customHeight="1"/>
    <row r="768" s="7" customFormat="1" ht="15" customHeight="1"/>
    <row r="769" s="7" customFormat="1" ht="15" customHeight="1"/>
    <row r="770" s="7" customFormat="1" ht="15" customHeight="1"/>
    <row r="771" s="7" customFormat="1" ht="15" customHeight="1"/>
    <row r="772" s="7" customFormat="1" ht="15" customHeight="1"/>
    <row r="773" s="7" customFormat="1" ht="15" customHeight="1"/>
    <row r="774" s="7" customFormat="1" ht="15" customHeight="1"/>
    <row r="775" s="7" customFormat="1" ht="15" customHeight="1"/>
    <row r="776" s="7" customFormat="1" ht="15" customHeight="1"/>
    <row r="777" s="7" customFormat="1" ht="15" customHeight="1"/>
    <row r="778" s="7" customFormat="1" ht="15" customHeight="1"/>
    <row r="779" s="7" customFormat="1" ht="15" customHeight="1"/>
    <row r="780" s="7" customFormat="1" ht="15" customHeight="1"/>
    <row r="781" s="7" customFormat="1" ht="15" customHeight="1"/>
    <row r="782" s="7" customFormat="1" ht="15" customHeight="1"/>
    <row r="783" s="7" customFormat="1" ht="15" customHeight="1"/>
    <row r="784" s="7" customFormat="1" ht="15" customHeight="1"/>
    <row r="785" s="7" customFormat="1" ht="15" customHeight="1"/>
    <row r="786" s="7" customFormat="1" ht="15" customHeight="1"/>
    <row r="787" s="7" customFormat="1" ht="15" customHeight="1"/>
    <row r="788" s="7" customFormat="1" ht="15" customHeight="1"/>
    <row r="789" s="7" customFormat="1" ht="15" customHeight="1"/>
    <row r="790" s="7" customFormat="1" ht="15" customHeight="1"/>
    <row r="791" s="7" customFormat="1" ht="15" customHeight="1"/>
    <row r="792" s="7" customFormat="1" ht="15" customHeight="1"/>
    <row r="793" s="7" customFormat="1" ht="15" customHeight="1"/>
    <row r="794" s="7" customFormat="1" ht="15" customHeight="1"/>
    <row r="795" s="7" customFormat="1" ht="15" customHeight="1"/>
    <row r="796" s="7" customFormat="1" ht="15" customHeight="1"/>
    <row r="797" s="7" customFormat="1" ht="15" customHeight="1"/>
    <row r="798" s="7" customFormat="1" ht="15" customHeight="1"/>
    <row r="799" s="7" customFormat="1" ht="15" customHeight="1"/>
    <row r="800" s="7" customFormat="1" ht="15" customHeight="1"/>
    <row r="801" s="7" customFormat="1" ht="15" customHeight="1"/>
    <row r="802" s="7" customFormat="1" ht="15" customHeight="1"/>
    <row r="803" s="7" customFormat="1" ht="15" customHeight="1"/>
    <row r="804" s="7" customFormat="1" ht="15" customHeight="1"/>
    <row r="805" s="7" customFormat="1" ht="15" customHeight="1"/>
    <row r="806" s="7" customFormat="1" ht="15" customHeight="1"/>
    <row r="807" s="7" customFormat="1" ht="15" customHeight="1"/>
    <row r="808" s="7" customFormat="1" ht="15" customHeight="1"/>
    <row r="809" s="7" customFormat="1" ht="15" customHeight="1"/>
    <row r="810" s="7" customFormat="1" ht="15" customHeight="1"/>
    <row r="811" s="7" customFormat="1" ht="15" customHeight="1"/>
    <row r="812" s="7" customFormat="1" ht="15" customHeight="1"/>
    <row r="813" s="7" customFormat="1" ht="15" customHeight="1"/>
    <row r="814" s="7" customFormat="1" ht="15" customHeight="1"/>
    <row r="815" s="7" customFormat="1" ht="15" customHeight="1"/>
    <row r="816" s="7" customFormat="1" ht="15" customHeight="1"/>
    <row r="817" s="7" customFormat="1" ht="15" customHeight="1"/>
    <row r="818" s="7" customFormat="1" ht="15" customHeight="1"/>
    <row r="819" s="7" customFormat="1" ht="15" customHeight="1"/>
    <row r="820" s="7" customFormat="1" ht="15" customHeight="1"/>
    <row r="821" s="7" customFormat="1" ht="15" customHeight="1"/>
    <row r="822" s="7" customFormat="1" ht="15" customHeight="1"/>
    <row r="823" s="7" customFormat="1" ht="15" customHeight="1"/>
    <row r="824" s="7" customFormat="1" ht="15" customHeight="1"/>
    <row r="825" s="7" customFormat="1" ht="15" customHeight="1"/>
    <row r="826" s="7" customFormat="1" ht="15" customHeight="1"/>
    <row r="827" s="7" customFormat="1" ht="15" customHeight="1"/>
    <row r="828" s="7" customFormat="1" ht="15" customHeight="1"/>
    <row r="829" s="7" customFormat="1" ht="15" customHeight="1"/>
    <row r="830" s="7" customFormat="1" ht="15" customHeight="1"/>
    <row r="831" s="7" customFormat="1" ht="15" customHeight="1"/>
    <row r="832" s="7" customFormat="1" ht="15" customHeight="1"/>
    <row r="833" s="7" customFormat="1" ht="15" customHeight="1"/>
    <row r="834" s="7" customFormat="1" ht="15" customHeight="1"/>
    <row r="835" s="7" customFormat="1" ht="15" customHeight="1"/>
    <row r="836" s="7" customFormat="1" ht="15" customHeight="1"/>
    <row r="837" s="7" customFormat="1" ht="15" customHeight="1"/>
    <row r="838" s="7" customFormat="1" ht="15" customHeight="1"/>
    <row r="839" s="7" customFormat="1" ht="15" customHeight="1"/>
    <row r="840" s="7" customFormat="1" ht="15" customHeight="1"/>
    <row r="841" s="7" customFormat="1" ht="15" customHeight="1"/>
    <row r="842" s="7" customFormat="1" ht="15" customHeight="1"/>
    <row r="843" s="7" customFormat="1" ht="15" customHeight="1"/>
    <row r="844" s="7" customFormat="1" ht="15" customHeight="1"/>
    <row r="845" s="7" customFormat="1" ht="15" customHeight="1"/>
    <row r="846" s="7" customFormat="1" ht="15" customHeight="1"/>
    <row r="847" s="7" customFormat="1" ht="15" customHeight="1"/>
    <row r="848" s="7" customFormat="1" ht="15" customHeight="1"/>
    <row r="849" s="7" customFormat="1" ht="15" customHeight="1"/>
    <row r="850" s="7" customFormat="1" ht="15" customHeight="1"/>
    <row r="851" s="7" customFormat="1" ht="15" customHeight="1"/>
    <row r="852" s="7" customFormat="1" ht="15" customHeight="1"/>
    <row r="853" s="7" customFormat="1" ht="15" customHeight="1"/>
    <row r="854" s="7" customFormat="1" ht="15" customHeight="1"/>
    <row r="855" s="7" customFormat="1" ht="15" customHeight="1"/>
    <row r="856" s="7" customFormat="1" ht="15" customHeight="1"/>
    <row r="857" s="7" customFormat="1" ht="15" customHeight="1"/>
    <row r="858" s="7" customFormat="1" ht="15" customHeight="1"/>
    <row r="859" s="7" customFormat="1" ht="15" customHeight="1"/>
    <row r="860" s="7" customFormat="1" ht="15" customHeight="1"/>
    <row r="861" s="7" customFormat="1" ht="15" customHeight="1"/>
    <row r="862" s="7" customFormat="1" ht="15" customHeight="1"/>
    <row r="863" s="7" customFormat="1" ht="15" customHeight="1"/>
    <row r="864" s="7" customFormat="1" ht="15" customHeight="1"/>
    <row r="865" s="7" customFormat="1" ht="15" customHeight="1"/>
    <row r="866" s="7" customFormat="1" ht="15" customHeight="1"/>
    <row r="867" s="7" customFormat="1" ht="15" customHeight="1"/>
    <row r="868" s="7" customFormat="1" ht="15" customHeight="1"/>
    <row r="869" s="7" customFormat="1" ht="15" customHeight="1"/>
    <row r="870" s="7" customFormat="1" ht="15" customHeight="1"/>
    <row r="871" s="7" customFormat="1" ht="15" customHeight="1"/>
    <row r="872" s="7" customFormat="1" ht="15" customHeight="1"/>
    <row r="873" s="7" customFormat="1" ht="15" customHeight="1"/>
    <row r="874" s="7" customFormat="1" ht="15" customHeight="1"/>
    <row r="875" s="7" customFormat="1" ht="15" customHeight="1"/>
    <row r="876" s="7" customFormat="1" ht="15" customHeight="1"/>
    <row r="877" s="7" customFormat="1" ht="15" customHeight="1"/>
    <row r="878" s="7" customFormat="1" ht="15" customHeight="1"/>
    <row r="879" s="7" customFormat="1" ht="15" customHeight="1"/>
    <row r="880" s="7" customFormat="1" ht="15" customHeight="1"/>
    <row r="881" s="7" customFormat="1" ht="15" customHeight="1"/>
    <row r="882" s="7" customFormat="1" ht="15" customHeight="1"/>
    <row r="883" s="7" customFormat="1" ht="15" customHeight="1"/>
    <row r="884" s="7" customFormat="1" ht="15" customHeight="1"/>
    <row r="885" s="7" customFormat="1" ht="15" customHeight="1"/>
    <row r="886" s="7" customFormat="1" ht="15" customHeight="1"/>
    <row r="887" s="7" customFormat="1" ht="15" customHeight="1"/>
    <row r="888" s="7" customFormat="1" ht="15" customHeight="1"/>
    <row r="889" s="7" customFormat="1" ht="15" customHeight="1"/>
    <row r="890" s="7" customFormat="1" ht="15" customHeight="1"/>
    <row r="891" s="7" customFormat="1" ht="15" customHeight="1"/>
    <row r="892" s="7" customFormat="1" ht="15" customHeight="1"/>
    <row r="893" s="7" customFormat="1" ht="15" customHeight="1"/>
    <row r="894" s="7" customFormat="1" ht="15" customHeight="1"/>
    <row r="895" s="7" customFormat="1" ht="15" customHeight="1"/>
    <row r="896" s="7" customFormat="1" ht="15" customHeight="1"/>
    <row r="897" s="7" customFormat="1" ht="15" customHeight="1"/>
    <row r="898" s="7" customFormat="1" ht="15" customHeight="1"/>
    <row r="899" s="7" customFormat="1" ht="15" customHeight="1"/>
    <row r="900" s="7" customFormat="1" ht="15" customHeight="1"/>
    <row r="901" s="7" customFormat="1" ht="15" customHeight="1"/>
    <row r="902" s="7" customFormat="1" ht="15" customHeight="1"/>
    <row r="903" s="7" customFormat="1" ht="15" customHeight="1"/>
    <row r="904" s="7" customFormat="1" ht="15" customHeight="1"/>
    <row r="905" s="7" customFormat="1" ht="15" customHeight="1"/>
    <row r="906" s="7" customFormat="1" ht="15" customHeight="1"/>
    <row r="907" s="7" customFormat="1" ht="15" customHeight="1"/>
    <row r="908" s="7" customFormat="1" ht="15" customHeight="1"/>
    <row r="909" s="7" customFormat="1" ht="15" customHeight="1"/>
    <row r="910" s="7" customFormat="1" ht="15" customHeight="1"/>
    <row r="911" s="7" customFormat="1" ht="15" customHeight="1"/>
    <row r="912" s="7" customFormat="1" ht="15" customHeight="1"/>
    <row r="913" s="7" customFormat="1" ht="15" customHeight="1"/>
    <row r="914" s="7" customFormat="1" ht="15" customHeight="1"/>
    <row r="915" s="7" customFormat="1" ht="15" customHeight="1"/>
    <row r="916" s="7" customFormat="1" ht="15" customHeight="1"/>
    <row r="917" s="7" customFormat="1" ht="15" customHeight="1"/>
    <row r="918" s="7" customFormat="1" ht="15" customHeight="1"/>
    <row r="919" s="7" customFormat="1" ht="15" customHeight="1"/>
    <row r="920" s="7" customFormat="1" ht="15" customHeight="1"/>
    <row r="921" s="7" customFormat="1" ht="15" customHeight="1"/>
    <row r="922" s="7" customFormat="1" ht="15" customHeight="1"/>
    <row r="923" s="7" customFormat="1" ht="15" customHeight="1"/>
    <row r="924" s="7" customFormat="1" ht="15" customHeight="1"/>
    <row r="925" s="7" customFormat="1" ht="15" customHeight="1"/>
    <row r="926" s="7" customFormat="1" ht="15" customHeight="1"/>
    <row r="927" s="7" customFormat="1" ht="15" customHeight="1"/>
    <row r="928" s="7" customFormat="1" ht="15" customHeight="1"/>
    <row r="929" s="7" customFormat="1" ht="15" customHeight="1"/>
    <row r="930" s="7" customFormat="1" ht="15" customHeight="1"/>
    <row r="931" s="7" customFormat="1" ht="15" customHeight="1"/>
    <row r="932" s="7" customFormat="1" ht="15" customHeight="1"/>
    <row r="933" s="7" customFormat="1" ht="15" customHeight="1"/>
    <row r="934" s="7" customFormat="1" ht="15" customHeight="1"/>
    <row r="935" s="7" customFormat="1" ht="15" customHeight="1"/>
    <row r="936" s="7" customFormat="1" ht="15" customHeight="1"/>
    <row r="937" s="7" customFormat="1" ht="15" customHeight="1"/>
    <row r="938" s="7" customFormat="1" ht="15" customHeight="1"/>
    <row r="939" s="7" customFormat="1" ht="15" customHeight="1"/>
    <row r="940" s="7" customFormat="1" ht="15" customHeight="1"/>
    <row r="941" s="7" customFormat="1" ht="15" customHeight="1"/>
    <row r="942" s="7" customFormat="1" ht="15" customHeight="1"/>
    <row r="943" s="7" customFormat="1" ht="15" customHeight="1"/>
    <row r="944" s="7" customFormat="1" ht="15" customHeight="1"/>
    <row r="945" s="7" customFormat="1" ht="15" customHeight="1"/>
    <row r="946" s="7" customFormat="1" ht="15" customHeight="1"/>
    <row r="947" s="7" customFormat="1" ht="15" customHeight="1"/>
    <row r="948" s="7" customFormat="1" ht="15" customHeight="1"/>
    <row r="949" s="7" customFormat="1" ht="15" customHeight="1"/>
    <row r="950" s="7" customFormat="1" ht="15" customHeight="1"/>
    <row r="951" s="7" customFormat="1" ht="15" customHeight="1"/>
    <row r="952" s="7" customFormat="1" ht="15" customHeight="1"/>
    <row r="953" s="7" customFormat="1" ht="15" customHeight="1"/>
    <row r="954" s="7" customFormat="1" ht="15" customHeight="1"/>
    <row r="955" s="7" customFormat="1" ht="15" customHeight="1"/>
    <row r="956" s="7" customFormat="1" ht="15" customHeight="1"/>
    <row r="957" s="7" customFormat="1" ht="15" customHeight="1"/>
    <row r="958" s="7" customFormat="1" ht="15" customHeight="1"/>
    <row r="959" s="7" customFormat="1" ht="15" customHeight="1"/>
    <row r="960" s="7" customFormat="1" ht="15" customHeight="1"/>
    <row r="961" s="7" customFormat="1" ht="15" customHeight="1"/>
    <row r="962" s="7" customFormat="1" ht="15" customHeight="1"/>
    <row r="963" s="7" customFormat="1" ht="15" customHeight="1"/>
    <row r="964" s="7" customFormat="1" ht="15" customHeight="1"/>
    <row r="965" s="7" customFormat="1" ht="15" customHeight="1"/>
    <row r="966" s="7" customFormat="1" ht="15" customHeight="1"/>
    <row r="967" s="7" customFormat="1" ht="15" customHeight="1"/>
    <row r="968" s="7" customFormat="1" ht="15" customHeight="1"/>
    <row r="969" s="7" customFormat="1" ht="15" customHeight="1"/>
    <row r="970" s="7" customFormat="1" ht="15" customHeight="1"/>
    <row r="971" s="7" customFormat="1" ht="15" customHeight="1"/>
    <row r="972" s="7" customFormat="1" ht="15" customHeight="1"/>
    <row r="973" s="7" customFormat="1" ht="15" customHeight="1"/>
    <row r="974" s="7" customFormat="1" ht="15" customHeight="1"/>
    <row r="975" s="7" customFormat="1" ht="15" customHeight="1"/>
    <row r="976" s="7" customFormat="1" ht="15" customHeight="1"/>
    <row r="977" s="7" customFormat="1" ht="15" customHeight="1"/>
    <row r="978" s="7" customFormat="1" ht="15" customHeight="1"/>
    <row r="979" s="7" customFormat="1" ht="15" customHeight="1"/>
    <row r="980" s="7" customFormat="1" ht="15" customHeight="1"/>
    <row r="981" s="7" customFormat="1" ht="15" customHeight="1"/>
    <row r="982" s="7" customFormat="1" ht="15" customHeight="1"/>
    <row r="983" s="7" customFormat="1" ht="15" customHeight="1"/>
    <row r="984" s="7" customFormat="1" ht="15" customHeight="1"/>
    <row r="985" s="7" customFormat="1" ht="15" customHeight="1"/>
    <row r="986" s="7" customFormat="1" ht="15" customHeight="1"/>
    <row r="987" s="7" customFormat="1" ht="15" customHeight="1"/>
    <row r="988" s="7" customFormat="1" ht="15" customHeight="1"/>
    <row r="989" s="7" customFormat="1" ht="15" customHeight="1"/>
    <row r="990" s="7" customFormat="1" ht="15" customHeight="1"/>
    <row r="991" s="7" customFormat="1" ht="15" customHeight="1"/>
    <row r="992" s="7" customFormat="1" ht="15" customHeight="1"/>
    <row r="993" s="7" customFormat="1" ht="15" customHeight="1"/>
    <row r="994" s="7" customFormat="1" ht="15" customHeight="1"/>
    <row r="995" s="7" customFormat="1" ht="15" customHeight="1"/>
    <row r="996" s="7" customFormat="1" ht="15" customHeight="1"/>
    <row r="997" s="7" customFormat="1" ht="15" customHeight="1"/>
    <row r="998" s="7" customFormat="1" ht="15" customHeight="1"/>
    <row r="999" s="7" customFormat="1" ht="15" customHeight="1"/>
    <row r="1000" s="7" customFormat="1" ht="15" customHeight="1"/>
    <row r="1001" s="7" customFormat="1" ht="15" customHeight="1"/>
    <row r="1002" s="7" customFormat="1" ht="15" customHeight="1"/>
    <row r="1003" s="7" customFormat="1" ht="15" customHeight="1"/>
    <row r="1004" s="7" customFormat="1" ht="15" customHeight="1"/>
    <row r="1005" s="7" customFormat="1" ht="15" customHeight="1"/>
    <row r="1006" s="7" customFormat="1" ht="15" customHeight="1"/>
    <row r="1007" s="7" customFormat="1" ht="15" customHeight="1"/>
    <row r="1008" s="7" customFormat="1" ht="15" customHeight="1"/>
    <row r="1009" s="7" customFormat="1" ht="15" customHeight="1"/>
    <row r="1010" s="7" customFormat="1" ht="15" customHeight="1"/>
    <row r="1011" s="7" customFormat="1" ht="15" customHeight="1"/>
    <row r="1012" s="7" customFormat="1" ht="15" customHeight="1"/>
    <row r="1013" s="7" customFormat="1" ht="15" customHeight="1"/>
    <row r="1014" s="7" customFormat="1" ht="15" customHeight="1"/>
    <row r="1015" s="7" customFormat="1" ht="15" customHeight="1"/>
    <row r="1016" s="7" customFormat="1" ht="15" customHeight="1"/>
    <row r="1017" s="7" customFormat="1" ht="15" customHeight="1"/>
    <row r="1018" s="7" customFormat="1" ht="15" customHeight="1"/>
    <row r="1019" s="7" customFormat="1" ht="15" customHeight="1"/>
    <row r="1020" s="7" customFormat="1" ht="15" customHeight="1"/>
    <row r="1021" s="7" customFormat="1" ht="15" customHeight="1"/>
    <row r="1022" s="7" customFormat="1" ht="15" customHeight="1"/>
    <row r="1023" s="7" customFormat="1" ht="15" customHeight="1"/>
    <row r="1024" s="7" customFormat="1" ht="15" customHeight="1"/>
    <row r="1025" s="7" customFormat="1" ht="15" customHeight="1"/>
    <row r="1026" s="7" customFormat="1" ht="15" customHeight="1"/>
    <row r="1027" s="7" customFormat="1" ht="15" customHeight="1"/>
    <row r="1028" s="7" customFormat="1" ht="15" customHeight="1"/>
    <row r="1029" s="7" customFormat="1" ht="15" customHeight="1"/>
    <row r="1030" s="7" customFormat="1" ht="15" customHeight="1"/>
    <row r="1031" s="7" customFormat="1" ht="15" customHeight="1"/>
    <row r="1032" s="7" customFormat="1" ht="15" customHeight="1"/>
    <row r="1033" s="7" customFormat="1" ht="15" customHeight="1"/>
    <row r="1034" s="7" customFormat="1" ht="15" customHeight="1"/>
    <row r="1035" s="7" customFormat="1" ht="15" customHeight="1"/>
    <row r="1036" s="7" customFormat="1" ht="15" customHeight="1"/>
    <row r="1037" s="7" customFormat="1" ht="15" customHeight="1"/>
    <row r="1038" s="7" customFormat="1" ht="15" customHeight="1"/>
    <row r="1039" s="7" customFormat="1" ht="15" customHeight="1"/>
    <row r="1040" s="7" customFormat="1" ht="15" customHeight="1"/>
    <row r="1041" s="7" customFormat="1" ht="15" customHeight="1"/>
    <row r="1042" s="7" customFormat="1" ht="15" customHeight="1"/>
    <row r="1043" s="7" customFormat="1" ht="15" customHeight="1"/>
    <row r="1044" s="7" customFormat="1" ht="15" customHeight="1"/>
    <row r="1045" s="7" customFormat="1" ht="15" customHeight="1"/>
    <row r="1046" s="7" customFormat="1" ht="15" customHeight="1"/>
    <row r="1047" s="7" customFormat="1" ht="15" customHeight="1"/>
    <row r="1048" s="7" customFormat="1" ht="15" customHeight="1"/>
    <row r="1049" s="7" customFormat="1" ht="15" customHeight="1"/>
    <row r="1050" s="7" customFormat="1" ht="15" customHeight="1"/>
    <row r="1051" s="7" customFormat="1" ht="15" customHeight="1"/>
    <row r="1052" s="7" customFormat="1" ht="15" customHeight="1"/>
    <row r="1053" s="7" customFormat="1" ht="15" customHeight="1"/>
    <row r="1054" s="7" customFormat="1" ht="15" customHeight="1"/>
    <row r="1055" s="7" customFormat="1" ht="15" customHeight="1"/>
    <row r="1056" s="7" customFormat="1" ht="15" customHeight="1"/>
    <row r="1057" s="7" customFormat="1" ht="15" customHeight="1"/>
    <row r="1058" s="7" customFormat="1" ht="15" customHeight="1"/>
    <row r="1059" s="7" customFormat="1" ht="15" customHeight="1"/>
    <row r="1060" s="7" customFormat="1" ht="15" customHeight="1"/>
    <row r="1061" s="7" customFormat="1" ht="15" customHeight="1"/>
    <row r="1062" s="7" customFormat="1" ht="15" customHeight="1"/>
    <row r="1063" s="7" customFormat="1" ht="15" customHeight="1"/>
    <row r="1064" s="7" customFormat="1" ht="15" customHeight="1"/>
    <row r="1065" s="7" customFormat="1" ht="15" customHeight="1"/>
    <row r="1066" s="7" customFormat="1" ht="15" customHeight="1"/>
    <row r="1067" s="7" customFormat="1" ht="15" customHeight="1"/>
    <row r="1068" s="7" customFormat="1" ht="15" customHeight="1"/>
    <row r="1069" s="7" customFormat="1" ht="15" customHeight="1"/>
    <row r="1070" s="7" customFormat="1" ht="15" customHeight="1"/>
    <row r="1071" s="7" customFormat="1" ht="15" customHeight="1"/>
    <row r="1072" s="7" customFormat="1" ht="15" customHeight="1"/>
    <row r="1073" s="7" customFormat="1" ht="15" customHeight="1"/>
    <row r="1074" s="7" customFormat="1" ht="15" customHeight="1"/>
    <row r="1075" s="7" customFormat="1" ht="15" customHeight="1"/>
    <row r="1076" s="7" customFormat="1" ht="15" customHeight="1"/>
    <row r="1077" s="7" customFormat="1" ht="15" customHeight="1"/>
    <row r="1078" s="7" customFormat="1" ht="15" customHeight="1"/>
    <row r="1079" s="7" customFormat="1" ht="15" customHeight="1"/>
    <row r="1080" s="7" customFormat="1" ht="15" customHeight="1"/>
    <row r="1081" s="7" customFormat="1" ht="15" customHeight="1"/>
    <row r="1082" s="7" customFormat="1" ht="15" customHeight="1"/>
    <row r="1083" s="7" customFormat="1" ht="15" customHeight="1"/>
    <row r="1084" s="7" customFormat="1" ht="15" customHeight="1"/>
    <row r="1085" s="7" customFormat="1" ht="15" customHeight="1"/>
    <row r="1086" s="7" customFormat="1" ht="15" customHeight="1"/>
    <row r="1087" s="7" customFormat="1" ht="15" customHeight="1"/>
    <row r="1088" s="7" customFormat="1" ht="15" customHeight="1"/>
    <row r="1089" s="7" customFormat="1" ht="15" customHeight="1"/>
    <row r="1090" s="7" customFormat="1" ht="15" customHeight="1"/>
    <row r="1091" s="7" customFormat="1" ht="15" customHeight="1"/>
    <row r="1092" s="7" customFormat="1" ht="15" customHeight="1"/>
    <row r="1093" s="7" customFormat="1" ht="15" customHeight="1"/>
    <row r="1094" s="7" customFormat="1" ht="15" customHeight="1"/>
    <row r="1095" s="7" customFormat="1" ht="15" customHeight="1"/>
    <row r="1096" s="7" customFormat="1" ht="15" customHeight="1"/>
    <row r="1097" s="7" customFormat="1" ht="15" customHeight="1"/>
    <row r="1098" s="7" customFormat="1" ht="15" customHeight="1"/>
    <row r="1099" s="7" customFormat="1" ht="15" customHeight="1"/>
    <row r="1100" s="7" customFormat="1" ht="15" customHeight="1"/>
    <row r="1101" s="7" customFormat="1" ht="15" customHeight="1"/>
    <row r="1102" s="7" customFormat="1" ht="15" customHeight="1"/>
    <row r="1103" s="7" customFormat="1" ht="15" customHeight="1"/>
    <row r="1104" s="7" customFormat="1" ht="15" customHeight="1"/>
    <row r="1105" s="7" customFormat="1" ht="15" customHeight="1"/>
    <row r="1106" s="7" customFormat="1" ht="15" customHeight="1"/>
    <row r="1107" s="7" customFormat="1" ht="15" customHeight="1"/>
    <row r="1108" s="7" customFormat="1" ht="15" customHeight="1"/>
    <row r="1109" s="7" customFormat="1" ht="15" customHeight="1"/>
    <row r="1110" s="7" customFormat="1" ht="15" customHeight="1"/>
    <row r="1111" s="7" customFormat="1" ht="15" customHeight="1"/>
    <row r="1112" s="7" customFormat="1" ht="15" customHeight="1"/>
    <row r="1113" s="7" customFormat="1" ht="15" customHeight="1"/>
    <row r="1114" s="7" customFormat="1" ht="15" customHeight="1"/>
    <row r="1115" s="7" customFormat="1" ht="15" customHeight="1"/>
    <row r="1116" s="7" customFormat="1" ht="15" customHeight="1"/>
    <row r="1117" s="7" customFormat="1" ht="15" customHeight="1"/>
    <row r="1118" s="7" customFormat="1" ht="15" customHeight="1"/>
    <row r="1119" s="7" customFormat="1" ht="15" customHeight="1"/>
    <row r="1120" s="7" customFormat="1" ht="15" customHeight="1"/>
    <row r="1121" s="7" customFormat="1" ht="15" customHeight="1"/>
    <row r="1122" s="7" customFormat="1" ht="15" customHeight="1"/>
    <row r="1123" s="7" customFormat="1" ht="15" customHeight="1"/>
    <row r="1124" s="7" customFormat="1" ht="15" customHeight="1"/>
    <row r="1125" s="7" customFormat="1" ht="15" customHeight="1"/>
    <row r="1126" s="7" customFormat="1" ht="15" customHeight="1"/>
    <row r="1127" s="7" customFormat="1" ht="15" customHeight="1"/>
    <row r="1128" s="7" customFormat="1" ht="15" customHeight="1"/>
    <row r="1129" s="7" customFormat="1" ht="15" customHeight="1"/>
    <row r="1130" s="7" customFormat="1" ht="15" customHeight="1"/>
    <row r="1131" s="7" customFormat="1" ht="15" customHeight="1"/>
    <row r="1132" s="7" customFormat="1" ht="15" customHeight="1"/>
    <row r="1133" s="7" customFormat="1" ht="15" customHeight="1"/>
    <row r="1134" s="7" customFormat="1" ht="15" customHeight="1"/>
    <row r="1135" s="7" customFormat="1" ht="15" customHeight="1"/>
    <row r="1136" s="7" customFormat="1" ht="15" customHeight="1"/>
    <row r="1137" s="7" customFormat="1" ht="15" customHeight="1"/>
    <row r="1138" s="7" customFormat="1" ht="15" customHeight="1"/>
    <row r="1139" s="7" customFormat="1" ht="15" customHeight="1"/>
    <row r="1140" s="7" customFormat="1" ht="15" customHeight="1"/>
    <row r="1141" s="7" customFormat="1" ht="15" customHeight="1"/>
    <row r="1142" s="7" customFormat="1" ht="15" customHeight="1"/>
    <row r="1143" s="7" customFormat="1" ht="15" customHeight="1"/>
    <row r="1144" s="7" customFormat="1" ht="15" customHeight="1"/>
    <row r="1145" s="7" customFormat="1" ht="15" customHeight="1"/>
    <row r="1146" s="7" customFormat="1" ht="15" customHeight="1"/>
    <row r="1147" s="7" customFormat="1" ht="15" customHeight="1"/>
    <row r="1148" s="7" customFormat="1" ht="15" customHeight="1"/>
    <row r="1149" s="7" customFormat="1" ht="15" customHeight="1"/>
    <row r="1150" s="7" customFormat="1" ht="15" customHeight="1"/>
    <row r="1151" s="7" customFormat="1" ht="15" customHeight="1"/>
    <row r="1152" s="7" customFormat="1" ht="15" customHeight="1"/>
    <row r="1153" s="7" customFormat="1" ht="15" customHeight="1"/>
    <row r="1154" s="7" customFormat="1" ht="15" customHeight="1"/>
    <row r="1155" s="7" customFormat="1" ht="15" customHeight="1"/>
    <row r="1156" s="7" customFormat="1" ht="15" customHeight="1"/>
    <row r="1157" s="7" customFormat="1" ht="15" customHeight="1"/>
    <row r="1158" s="7" customFormat="1" ht="15" customHeight="1"/>
    <row r="1159" s="7" customFormat="1" ht="15" customHeight="1"/>
    <row r="1160" s="7" customFormat="1" ht="15" customHeight="1"/>
    <row r="1161" s="7" customFormat="1" ht="15" customHeight="1"/>
    <row r="1162" s="7" customFormat="1" ht="15" customHeight="1"/>
    <row r="1163" s="7" customFormat="1" ht="15" customHeight="1"/>
    <row r="1164" s="7" customFormat="1" ht="15" customHeight="1"/>
    <row r="1165" s="7" customFormat="1" ht="15" customHeight="1"/>
    <row r="1166" s="7" customFormat="1" ht="15" customHeight="1"/>
    <row r="1167" s="7" customFormat="1" ht="15" customHeight="1"/>
    <row r="1168" s="7" customFormat="1" ht="15" customHeight="1"/>
    <row r="1169" s="7" customFormat="1" ht="15" customHeight="1"/>
    <row r="1170" s="7" customFormat="1" ht="15" customHeight="1"/>
    <row r="1171" s="7" customFormat="1" ht="15" customHeight="1"/>
    <row r="1172" s="7" customFormat="1" ht="15" customHeight="1"/>
    <row r="1173" s="7" customFormat="1" ht="15" customHeight="1"/>
    <row r="1174" s="7" customFormat="1" ht="15" customHeight="1"/>
    <row r="1175" s="7" customFormat="1" ht="15" customHeight="1"/>
    <row r="1176" s="7" customFormat="1" ht="15" customHeight="1"/>
    <row r="1177" s="7" customFormat="1" ht="15" customHeight="1"/>
    <row r="1178" s="7" customFormat="1" ht="15" customHeight="1"/>
    <row r="1179" s="7" customFormat="1" ht="15" customHeight="1"/>
    <row r="1180" s="7" customFormat="1" ht="15" customHeight="1"/>
    <row r="1181" s="7" customFormat="1" ht="15" customHeight="1"/>
    <row r="1182" s="7" customFormat="1" ht="15" customHeight="1"/>
    <row r="1183" s="7" customFormat="1" ht="15" customHeight="1"/>
    <row r="1184" s="7" customFormat="1" ht="15" customHeight="1"/>
    <row r="1185" s="7" customFormat="1" ht="15" customHeight="1"/>
    <row r="1186" s="7" customFormat="1" ht="15" customHeight="1"/>
    <row r="1187" s="7" customFormat="1" ht="15" customHeight="1"/>
    <row r="1188" s="7" customFormat="1" ht="15" customHeight="1"/>
    <row r="1189" s="7" customFormat="1" ht="15" customHeight="1"/>
    <row r="1190" s="7" customFormat="1" ht="15" customHeight="1"/>
    <row r="1191" s="7" customFormat="1" ht="15" customHeight="1"/>
    <row r="1192" s="7" customFormat="1" ht="15" customHeight="1"/>
    <row r="1193" s="7" customFormat="1" ht="15" customHeight="1"/>
    <row r="1194" s="7" customFormat="1" ht="15" customHeight="1"/>
    <row r="1195" s="7" customFormat="1" ht="15" customHeight="1"/>
    <row r="1196" s="7" customFormat="1" ht="15" customHeight="1"/>
    <row r="1197" s="7" customFormat="1" ht="15" customHeight="1"/>
    <row r="1198" s="7" customFormat="1" ht="15" customHeight="1"/>
    <row r="1199" s="7" customFormat="1" ht="15" customHeight="1"/>
    <row r="1200" s="7" customFormat="1" ht="15" customHeight="1"/>
    <row r="1201" s="7" customFormat="1" ht="15" customHeight="1"/>
    <row r="1202" s="7" customFormat="1" ht="15" customHeight="1"/>
    <row r="1203" s="7" customFormat="1" ht="15" customHeight="1"/>
    <row r="1204" s="7" customFormat="1" ht="15" customHeight="1"/>
    <row r="1205" s="7" customFormat="1" ht="15" customHeight="1"/>
    <row r="1206" s="7" customFormat="1" ht="15" customHeight="1"/>
    <row r="1207" s="7" customFormat="1" ht="15" customHeight="1"/>
    <row r="1208" s="7" customFormat="1" ht="15" customHeight="1"/>
    <row r="1209" s="7" customFormat="1" ht="15" customHeight="1"/>
    <row r="1210" s="7" customFormat="1" ht="15" customHeight="1"/>
    <row r="1211" s="7" customFormat="1" ht="15" customHeight="1"/>
    <row r="1212" s="7" customFormat="1" ht="15" customHeight="1"/>
    <row r="1213" s="7" customFormat="1" ht="15" customHeight="1"/>
    <row r="1214" s="7" customFormat="1" ht="15" customHeight="1"/>
    <row r="1215" s="7" customFormat="1" ht="15" customHeight="1"/>
    <row r="1216" s="7" customFormat="1" ht="15" customHeight="1"/>
    <row r="1217" s="7" customFormat="1" ht="15" customHeight="1"/>
    <row r="1218" s="7" customFormat="1" ht="15" customHeight="1"/>
    <row r="1219" s="7" customFormat="1" ht="15" customHeight="1"/>
    <row r="1220" s="7" customFormat="1" ht="15" customHeight="1"/>
    <row r="1221" s="7" customFormat="1" ht="15" customHeight="1"/>
    <row r="1222" s="7" customFormat="1" ht="15" customHeight="1"/>
    <row r="1223" s="7" customFormat="1" ht="15" customHeight="1"/>
    <row r="1224" s="7" customFormat="1" ht="15" customHeight="1"/>
    <row r="1225" s="7" customFormat="1" ht="15" customHeight="1"/>
    <row r="1226" s="7" customFormat="1" ht="15" customHeight="1"/>
    <row r="1227" s="7" customFormat="1" ht="15" customHeight="1"/>
    <row r="1228" s="7" customFormat="1" ht="15" customHeight="1"/>
    <row r="1229" s="7" customFormat="1" ht="15" customHeight="1"/>
    <row r="1230" s="7" customFormat="1" ht="15" customHeight="1"/>
    <row r="1231" s="7" customFormat="1" ht="15" customHeight="1"/>
    <row r="1232" s="7" customFormat="1" ht="15" customHeight="1"/>
    <row r="1233" s="7" customFormat="1" ht="15" customHeight="1"/>
    <row r="1234" s="7" customFormat="1" ht="15" customHeight="1"/>
    <row r="1235" s="7" customFormat="1" ht="15" customHeight="1"/>
    <row r="1236" s="7" customFormat="1" ht="15" customHeight="1"/>
    <row r="1237" s="7" customFormat="1" ht="15" customHeight="1"/>
    <row r="1238" s="7" customFormat="1" ht="15" customHeight="1"/>
    <row r="1239" s="7" customFormat="1" ht="15" customHeight="1"/>
    <row r="1240" s="7" customFormat="1" ht="15" customHeight="1"/>
    <row r="1241" s="7" customFormat="1" ht="15" customHeight="1"/>
    <row r="1242" s="7" customFormat="1" ht="15" customHeight="1"/>
    <row r="1243" s="7" customFormat="1" ht="15" customHeight="1"/>
    <row r="1244" s="7" customFormat="1" ht="15" customHeight="1"/>
    <row r="1245" s="7" customFormat="1" ht="15" customHeight="1"/>
    <row r="1246" s="7" customFormat="1" ht="15" customHeight="1"/>
    <row r="1247" s="7" customFormat="1" ht="15" customHeight="1"/>
    <row r="1248" s="7" customFormat="1" ht="15" customHeight="1"/>
    <row r="1249" s="7" customFormat="1" ht="15" customHeight="1"/>
    <row r="1250" s="7" customFormat="1" ht="15" customHeight="1"/>
    <row r="1251" s="7" customFormat="1" ht="15" customHeight="1"/>
    <row r="1252" s="7" customFormat="1" ht="15" customHeight="1"/>
    <row r="1253" s="7" customFormat="1" ht="15" customHeight="1"/>
    <row r="1254" s="7" customFormat="1" ht="15" customHeight="1"/>
    <row r="1255" s="7" customFormat="1" ht="15" customHeight="1"/>
    <row r="1256" s="7" customFormat="1" ht="15" customHeight="1"/>
    <row r="1257" s="7" customFormat="1" ht="15" customHeight="1"/>
    <row r="1258" s="7" customFormat="1" ht="15" customHeight="1"/>
    <row r="1259" s="7" customFormat="1" ht="15" customHeight="1"/>
    <row r="1260" s="7" customFormat="1" ht="15" customHeight="1"/>
    <row r="1261" s="7" customFormat="1" ht="15" customHeight="1"/>
    <row r="1262" s="7" customFormat="1" ht="15" customHeight="1"/>
    <row r="1263" s="7" customFormat="1" ht="15" customHeight="1"/>
    <row r="1264" s="7" customFormat="1" ht="15" customHeight="1"/>
    <row r="1265" s="7" customFormat="1" ht="15" customHeight="1"/>
    <row r="1266" s="7" customFormat="1" ht="15" customHeight="1"/>
    <row r="1267" s="7" customFormat="1" ht="15" customHeight="1"/>
    <row r="1268" s="7" customFormat="1" ht="15" customHeight="1"/>
    <row r="1269" s="7" customFormat="1" ht="15" customHeight="1"/>
    <row r="1270" s="7" customFormat="1" ht="15" customHeight="1"/>
    <row r="1271" s="7" customFormat="1" ht="15" customHeight="1"/>
    <row r="1272" s="7" customFormat="1" ht="15" customHeight="1"/>
    <row r="1273" s="7" customFormat="1" ht="15" customHeight="1"/>
    <row r="1274" s="7" customFormat="1" ht="15" customHeight="1"/>
    <row r="1275" s="7" customFormat="1" ht="15" customHeight="1"/>
    <row r="1276" s="7" customFormat="1" ht="15" customHeight="1"/>
    <row r="1277" s="7" customFormat="1" ht="15" customHeight="1"/>
    <row r="1278" s="7" customFormat="1" ht="15" customHeight="1"/>
    <row r="1279" s="7" customFormat="1" ht="15" customHeight="1"/>
    <row r="1280" s="7" customFormat="1" ht="15" customHeight="1"/>
    <row r="1281" s="7" customFormat="1" ht="15" customHeight="1"/>
    <row r="1282" s="7" customFormat="1" ht="15" customHeight="1"/>
    <row r="1283" s="7" customFormat="1" ht="15" customHeight="1"/>
    <row r="1284" s="7" customFormat="1" ht="15" customHeight="1"/>
    <row r="1285" s="7" customFormat="1" ht="15" customHeight="1"/>
    <row r="1286" s="7" customFormat="1" ht="15" customHeight="1"/>
    <row r="1287" s="7" customFormat="1" ht="15" customHeight="1"/>
    <row r="1288" s="7" customFormat="1" ht="15" customHeight="1"/>
    <row r="1289" s="7" customFormat="1" ht="15" customHeight="1"/>
    <row r="1290" s="7" customFormat="1" ht="15" customHeight="1"/>
    <row r="1291" s="7" customFormat="1" ht="15" customHeight="1"/>
    <row r="1292" s="7" customFormat="1" ht="15" customHeight="1"/>
    <row r="1293" s="7" customFormat="1" ht="15" customHeight="1"/>
    <row r="1294" s="7" customFormat="1" ht="15" customHeight="1"/>
    <row r="1295" s="7" customFormat="1" ht="15" customHeight="1"/>
    <row r="1296" s="7" customFormat="1" ht="15" customHeight="1"/>
    <row r="1297" s="7" customFormat="1" ht="15" customHeight="1"/>
    <row r="1298" s="7" customFormat="1" ht="15" customHeight="1"/>
    <row r="1299" s="7" customFormat="1" ht="15" customHeight="1"/>
    <row r="1300" s="7" customFormat="1" ht="15" customHeight="1"/>
    <row r="1301" s="7" customFormat="1" ht="15" customHeight="1"/>
    <row r="1302" s="7" customFormat="1" ht="15" customHeight="1"/>
    <row r="1303" s="7" customFormat="1" ht="15" customHeight="1"/>
    <row r="1304" s="7" customFormat="1" ht="15" customHeight="1"/>
    <row r="1305" s="7" customFormat="1" ht="15" customHeight="1"/>
    <row r="1306" s="7" customFormat="1" ht="15" customHeight="1"/>
    <row r="1307" s="7" customFormat="1" ht="15" customHeight="1"/>
    <row r="1308" s="7" customFormat="1" ht="15" customHeight="1"/>
    <row r="1309" s="7" customFormat="1" ht="15" customHeight="1"/>
    <row r="1310" s="7" customFormat="1" ht="15" customHeight="1"/>
    <row r="1311" s="7" customFormat="1" ht="15" customHeight="1"/>
    <row r="1312" s="7" customFormat="1" ht="15" customHeight="1"/>
    <row r="1313" s="7" customFormat="1" ht="15" customHeight="1"/>
    <row r="1314" s="7" customFormat="1" ht="15" customHeight="1"/>
    <row r="1315" s="7" customFormat="1" ht="15" customHeight="1"/>
    <row r="1316" s="7" customFormat="1" ht="15" customHeight="1"/>
    <row r="1317" s="7" customFormat="1" ht="15" customHeight="1"/>
    <row r="1318" s="7" customFormat="1" ht="15" customHeight="1"/>
    <row r="1319" s="7" customFormat="1" ht="15" customHeight="1"/>
    <row r="1320" s="7" customFormat="1" ht="15" customHeight="1"/>
    <row r="1321" s="7" customFormat="1" ht="15" customHeight="1"/>
    <row r="1322" s="7" customFormat="1" ht="15" customHeight="1"/>
    <row r="1323" s="7" customFormat="1" ht="15" customHeight="1"/>
    <row r="1324" s="7" customFormat="1" ht="15" customHeight="1"/>
    <row r="1325" s="7" customFormat="1" ht="15" customHeight="1"/>
    <row r="1326" s="7" customFormat="1" ht="15" customHeight="1"/>
    <row r="1327" s="7" customFormat="1" ht="15" customHeight="1"/>
    <row r="1328" s="7" customFormat="1" ht="15" customHeight="1"/>
    <row r="1329" s="7" customFormat="1" ht="15" customHeight="1"/>
    <row r="1330" s="7" customFormat="1" ht="15" customHeight="1"/>
    <row r="1331" s="7" customFormat="1" ht="15" customHeight="1"/>
    <row r="1332" s="7" customFormat="1" ht="15" customHeight="1"/>
    <row r="1333" s="7" customFormat="1" ht="15" customHeight="1"/>
    <row r="1334" s="7" customFormat="1" ht="15" customHeight="1"/>
    <row r="1335" s="7" customFormat="1" ht="15" customHeight="1"/>
    <row r="1336" s="7" customFormat="1" ht="15" customHeight="1"/>
    <row r="1337" s="7" customFormat="1" ht="15" customHeight="1"/>
    <row r="1338" s="7" customFormat="1" ht="15" customHeight="1"/>
    <row r="1339" s="7" customFormat="1" ht="15" customHeight="1"/>
    <row r="1340" s="7" customFormat="1" ht="15" customHeight="1"/>
    <row r="1341" s="7" customFormat="1" ht="15" customHeight="1"/>
    <row r="1342" s="7" customFormat="1" ht="15" customHeight="1"/>
    <row r="1343" s="7" customFormat="1" ht="15" customHeight="1"/>
    <row r="1344" s="7" customFormat="1" ht="15" customHeight="1"/>
    <row r="1345" s="7" customFormat="1" ht="15" customHeight="1"/>
    <row r="1346" s="7" customFormat="1" ht="15" customHeight="1"/>
    <row r="1347" s="7" customFormat="1" ht="15" customHeight="1"/>
    <row r="1348" s="7" customFormat="1" ht="15" customHeight="1"/>
    <row r="1349" s="7" customFormat="1" ht="15" customHeight="1"/>
    <row r="1350" s="7" customFormat="1" ht="15" customHeight="1"/>
    <row r="1351" s="7" customFormat="1" ht="15" customHeight="1"/>
    <row r="1352" s="7" customFormat="1" ht="15" customHeight="1"/>
    <row r="1353" s="7" customFormat="1" ht="15" customHeight="1"/>
    <row r="1354" s="7" customFormat="1" ht="15" customHeight="1"/>
    <row r="1355" s="7" customFormat="1" ht="15" customHeight="1"/>
    <row r="1356" s="7" customFormat="1" ht="15" customHeight="1"/>
    <row r="1357" s="7" customFormat="1" ht="15" customHeight="1"/>
    <row r="1358" s="7" customFormat="1" ht="15" customHeight="1"/>
    <row r="1359" s="7" customFormat="1" ht="15" customHeight="1"/>
    <row r="1360" s="7" customFormat="1" ht="15" customHeight="1"/>
    <row r="1361" s="7" customFormat="1" ht="15" customHeight="1"/>
    <row r="1362" s="7" customFormat="1" ht="15" customHeight="1"/>
    <row r="1363" s="7" customFormat="1" ht="15" customHeight="1"/>
    <row r="1364" s="7" customFormat="1" ht="15" customHeight="1"/>
    <row r="1365" s="7" customFormat="1" ht="15" customHeight="1"/>
    <row r="1366" s="7" customFormat="1" ht="15" customHeight="1"/>
    <row r="1367" s="7" customFormat="1" ht="15" customHeight="1"/>
    <row r="1368" s="7" customFormat="1" ht="15" customHeight="1"/>
    <row r="1369" s="7" customFormat="1" ht="15" customHeight="1"/>
    <row r="1370" s="7" customFormat="1" ht="15" customHeight="1"/>
    <row r="1371" s="7" customFormat="1" ht="15" customHeight="1"/>
    <row r="1372" s="7" customFormat="1" ht="15" customHeight="1"/>
    <row r="1373" s="7" customFormat="1" ht="15" customHeight="1"/>
    <row r="1374" s="7" customFormat="1" ht="15" customHeight="1"/>
    <row r="1375" s="7" customFormat="1" ht="15" customHeight="1"/>
    <row r="1376" s="7" customFormat="1" ht="15" customHeight="1"/>
    <row r="1377" s="7" customFormat="1" ht="15" customHeight="1"/>
    <row r="1378" s="7" customFormat="1" ht="15" customHeight="1"/>
    <row r="1379" s="7" customFormat="1" ht="15" customHeight="1"/>
    <row r="1380" s="7" customFormat="1" ht="15" customHeight="1"/>
    <row r="1381" s="7" customFormat="1" ht="15" customHeight="1"/>
    <row r="1382" s="7" customFormat="1" ht="15" customHeight="1"/>
    <row r="1383" s="7" customFormat="1" ht="15" customHeight="1"/>
    <row r="1384" s="7" customFormat="1" ht="15" customHeight="1"/>
    <row r="1385" s="7" customFormat="1" ht="15" customHeight="1"/>
    <row r="1386" s="7" customFormat="1" ht="15" customHeight="1"/>
    <row r="1387" s="7" customFormat="1" ht="15" customHeight="1"/>
    <row r="1388" s="7" customFormat="1" ht="15" customHeight="1"/>
    <row r="1389" s="7" customFormat="1" ht="15" customHeight="1"/>
    <row r="1390" s="7" customFormat="1" ht="15" customHeight="1"/>
    <row r="1391" s="7" customFormat="1" ht="15" customHeight="1"/>
    <row r="1392" s="7" customFormat="1" ht="15" customHeight="1"/>
    <row r="1393" s="7" customFormat="1" ht="15" customHeight="1"/>
    <row r="1394" s="7" customFormat="1" ht="15" customHeight="1"/>
    <row r="1395" s="7" customFormat="1" ht="15" customHeight="1"/>
    <row r="1396" s="7" customFormat="1" ht="15" customHeight="1"/>
    <row r="1397" s="7" customFormat="1" ht="15" customHeight="1"/>
    <row r="1398" s="7" customFormat="1" ht="15" customHeight="1"/>
    <row r="1399" s="7" customFormat="1" ht="15" customHeight="1"/>
    <row r="1400" s="7" customFormat="1" ht="15" customHeight="1"/>
    <row r="1401" s="7" customFormat="1" ht="15" customHeight="1"/>
    <row r="1402" s="7" customFormat="1" ht="15" customHeight="1"/>
    <row r="1403" s="7" customFormat="1" ht="15" customHeight="1"/>
    <row r="1404" s="7" customFormat="1" ht="15" customHeight="1"/>
    <row r="1405" s="7" customFormat="1" ht="15" customHeight="1"/>
    <row r="1406" s="7" customFormat="1" ht="15" customHeight="1"/>
    <row r="1407" s="7" customFormat="1" ht="15" customHeight="1"/>
    <row r="1408" s="7" customFormat="1" ht="15" customHeight="1"/>
    <row r="1409" s="7" customFormat="1" ht="15" customHeight="1"/>
    <row r="1410" s="7" customFormat="1" ht="15" customHeight="1"/>
    <row r="1411" s="7" customFormat="1" ht="15" customHeight="1"/>
    <row r="1412" s="7" customFormat="1" ht="15" customHeight="1"/>
    <row r="1413" s="7" customFormat="1" ht="15" customHeight="1"/>
    <row r="1414" s="7" customFormat="1" ht="15" customHeight="1"/>
    <row r="1415" s="7" customFormat="1" ht="15" customHeight="1"/>
    <row r="1416" s="7" customFormat="1" ht="15" customHeight="1"/>
    <row r="1417" s="7" customFormat="1" ht="15" customHeight="1"/>
    <row r="1418" s="7" customFormat="1" ht="15" customHeight="1"/>
    <row r="1419" s="7" customFormat="1" ht="15" customHeight="1"/>
    <row r="1420" s="7" customFormat="1" ht="15" customHeight="1"/>
    <row r="1421" s="7" customFormat="1" ht="15" customHeight="1"/>
    <row r="1422" s="7" customFormat="1" ht="15" customHeight="1"/>
    <row r="1423" s="7" customFormat="1" ht="15" customHeight="1"/>
    <row r="1424" s="7" customFormat="1" ht="15" customHeight="1"/>
    <row r="1425" s="7" customFormat="1" ht="15" customHeight="1"/>
    <row r="1426" s="7" customFormat="1" ht="15" customHeight="1"/>
    <row r="1427" s="7" customFormat="1" ht="15" customHeight="1"/>
    <row r="1428" s="7" customFormat="1" ht="15" customHeight="1"/>
    <row r="1429" s="7" customFormat="1" ht="15" customHeight="1"/>
    <row r="1430" s="7" customFormat="1" ht="15" customHeight="1"/>
    <row r="1431" s="7" customFormat="1" ht="15" customHeight="1"/>
    <row r="1432" s="7" customFormat="1" ht="15" customHeight="1"/>
    <row r="1433" s="7" customFormat="1" ht="15" customHeight="1"/>
    <row r="1434" s="7" customFormat="1" ht="15" customHeight="1"/>
    <row r="1435" s="7" customFormat="1" ht="15" customHeight="1"/>
    <row r="1436" s="7" customFormat="1" ht="15" customHeight="1"/>
    <row r="1437" s="7" customFormat="1" ht="15" customHeight="1"/>
    <row r="1438" s="7" customFormat="1" ht="15" customHeight="1"/>
    <row r="1439" s="7" customFormat="1" ht="15" customHeight="1"/>
    <row r="1440" s="7" customFormat="1" ht="15" customHeight="1"/>
    <row r="1441" s="7" customFormat="1" ht="15" customHeight="1"/>
    <row r="1442" s="7" customFormat="1" ht="15" customHeight="1"/>
    <row r="1443" s="7" customFormat="1" ht="15" customHeight="1"/>
    <row r="1444" s="7" customFormat="1" ht="15" customHeight="1"/>
    <row r="1445" s="7" customFormat="1" ht="15" customHeight="1"/>
    <row r="1446" s="7" customFormat="1" ht="15" customHeight="1"/>
    <row r="1447" s="7" customFormat="1" ht="15" customHeight="1"/>
    <row r="1448" s="7" customFormat="1" ht="15" customHeight="1"/>
    <row r="1449" s="7" customFormat="1" ht="15" customHeight="1"/>
    <row r="1450" s="7" customFormat="1" ht="15" customHeight="1"/>
    <row r="1451" s="7" customFormat="1" ht="15" customHeight="1"/>
    <row r="1452" s="7" customFormat="1" ht="15" customHeight="1"/>
    <row r="1453" s="7" customFormat="1" ht="15" customHeight="1"/>
    <row r="1454" s="7" customFormat="1" ht="15" customHeight="1"/>
    <row r="1455" s="7" customFormat="1" ht="15" customHeight="1"/>
    <row r="1456" s="7" customFormat="1" ht="15" customHeight="1"/>
    <row r="1457" s="7" customFormat="1" ht="15" customHeight="1"/>
    <row r="1458" s="7" customFormat="1" ht="15" customHeight="1"/>
    <row r="1459" s="7" customFormat="1" ht="15" customHeight="1"/>
    <row r="1460" s="7" customFormat="1" ht="15" customHeight="1"/>
    <row r="1461" s="7" customFormat="1" ht="15" customHeight="1"/>
    <row r="1462" s="7" customFormat="1" ht="15" customHeight="1"/>
    <row r="1463" s="7" customFormat="1" ht="15" customHeight="1"/>
    <row r="1464" s="7" customFormat="1" ht="15" customHeight="1"/>
    <row r="1465" s="7" customFormat="1" ht="15" customHeight="1"/>
    <row r="1466" s="7" customFormat="1" ht="15" customHeight="1"/>
    <row r="1467" s="7" customFormat="1" ht="15" customHeight="1"/>
    <row r="1468" s="7" customFormat="1" ht="15" customHeight="1"/>
    <row r="1469" s="7" customFormat="1" ht="15" customHeight="1"/>
    <row r="1470" s="7" customFormat="1" ht="15" customHeight="1"/>
    <row r="1471" s="7" customFormat="1" ht="15" customHeight="1"/>
    <row r="1472" s="7" customFormat="1" ht="15" customHeight="1"/>
    <row r="1473" s="7" customFormat="1" ht="15" customHeight="1"/>
    <row r="1474" s="7" customFormat="1" ht="15" customHeight="1"/>
    <row r="1475" s="7" customFormat="1" ht="15" customHeight="1"/>
    <row r="1476" s="7" customFormat="1" ht="15" customHeight="1"/>
    <row r="1477" s="7" customFormat="1" ht="15" customHeight="1"/>
    <row r="1478" s="7" customFormat="1" ht="15" customHeight="1"/>
    <row r="1479" s="7" customFormat="1" ht="15" customHeight="1"/>
    <row r="1480" s="7" customFormat="1" ht="15" customHeight="1"/>
    <row r="1481" s="7" customFormat="1" ht="15" customHeight="1"/>
    <row r="1482" s="7" customFormat="1" ht="15" customHeight="1"/>
    <row r="1483" s="7" customFormat="1" ht="15" customHeight="1"/>
    <row r="1484" s="7" customFormat="1" ht="15" customHeight="1"/>
    <row r="1485" s="7" customFormat="1" ht="15" customHeight="1"/>
    <row r="1486" s="7" customFormat="1" ht="15" customHeight="1"/>
    <row r="1487" s="7" customFormat="1" ht="15" customHeight="1"/>
    <row r="1488" s="7" customFormat="1" ht="15" customHeight="1"/>
    <row r="1489" s="7" customFormat="1" ht="15" customHeight="1"/>
    <row r="1490" s="7" customFormat="1" ht="15" customHeight="1"/>
    <row r="1491" s="7" customFormat="1" ht="15" customHeight="1"/>
    <row r="1492" s="7" customFormat="1" ht="15" customHeight="1"/>
    <row r="1493" s="7" customFormat="1" ht="15" customHeight="1"/>
    <row r="1494" s="7" customFormat="1" ht="15" customHeight="1"/>
    <row r="1495" s="7" customFormat="1" ht="15" customHeight="1"/>
    <row r="1496" s="7" customFormat="1" ht="15" customHeight="1"/>
    <row r="1497" s="7" customFormat="1" ht="15" customHeight="1"/>
    <row r="1498" s="7" customFormat="1" ht="15" customHeight="1"/>
    <row r="1499" s="7" customFormat="1" ht="15" customHeight="1"/>
    <row r="1500" s="7" customFormat="1" ht="15" customHeight="1"/>
    <row r="1501" s="7" customFormat="1" ht="15" customHeight="1"/>
    <row r="1502" s="7" customFormat="1" ht="15" customHeight="1"/>
    <row r="1503" s="7" customFormat="1" ht="15" customHeight="1"/>
    <row r="1504" s="7" customFormat="1" ht="15" customHeight="1"/>
    <row r="1505" s="7" customFormat="1" ht="15" customHeight="1"/>
    <row r="1506" s="7" customFormat="1" ht="15" customHeight="1"/>
    <row r="1507" s="7" customFormat="1" ht="15" customHeight="1"/>
    <row r="1508" s="7" customFormat="1" ht="15" customHeight="1"/>
    <row r="1509" s="7" customFormat="1" ht="15" customHeight="1"/>
    <row r="1510" s="7" customFormat="1" ht="15" customHeight="1"/>
    <row r="1511" s="7" customFormat="1" ht="15" customHeight="1"/>
    <row r="1512" s="7" customFormat="1" ht="15" customHeight="1"/>
    <row r="1513" s="7" customFormat="1" ht="15" customHeight="1"/>
    <row r="1514" s="7" customFormat="1" ht="15" customHeight="1"/>
    <row r="1515" s="7" customFormat="1" ht="15" customHeight="1"/>
    <row r="1516" s="7" customFormat="1" ht="15" customHeight="1"/>
    <row r="1517" s="7" customFormat="1" ht="15" customHeight="1"/>
    <row r="1518" s="7" customFormat="1" ht="15" customHeight="1"/>
    <row r="1519" s="7" customFormat="1" ht="15" customHeight="1"/>
    <row r="1520" s="7" customFormat="1" ht="15" customHeight="1"/>
    <row r="1521" s="7" customFormat="1" ht="15" customHeight="1"/>
    <row r="1522" s="7" customFormat="1" ht="15" customHeight="1"/>
    <row r="1523" s="7" customFormat="1" ht="15" customHeight="1"/>
    <row r="1524" s="7" customFormat="1" ht="15" customHeight="1"/>
    <row r="1525" s="7" customFormat="1" ht="15" customHeight="1"/>
    <row r="1526" s="7" customFormat="1" ht="15" customHeight="1"/>
    <row r="1527" s="7" customFormat="1" ht="15" customHeight="1"/>
    <row r="1528" s="7" customFormat="1" ht="15" customHeight="1"/>
    <row r="1529" s="7" customFormat="1" ht="15" customHeight="1"/>
    <row r="1530" s="7" customFormat="1" ht="15" customHeight="1"/>
    <row r="1531" s="7" customFormat="1" ht="15" customHeight="1"/>
    <row r="1532" s="7" customFormat="1" ht="15" customHeight="1"/>
    <row r="1533" s="7" customFormat="1" ht="15" customHeight="1"/>
    <row r="1534" s="7" customFormat="1" ht="15" customHeight="1"/>
    <row r="1535" s="7" customFormat="1" ht="15" customHeight="1"/>
    <row r="1536" s="7" customFormat="1" ht="15" customHeight="1"/>
    <row r="1537" s="7" customFormat="1" ht="15" customHeight="1"/>
    <row r="1538" s="7" customFormat="1" ht="15" customHeight="1"/>
    <row r="1539" s="7" customFormat="1" ht="15" customHeight="1"/>
    <row r="1540" s="7" customFormat="1" ht="15" customHeight="1"/>
    <row r="1541" s="7" customFormat="1" ht="15" customHeight="1"/>
    <row r="1542" s="7" customFormat="1" ht="15" customHeight="1"/>
    <row r="1543" s="7" customFormat="1" ht="15" customHeight="1"/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2003-02-25T08:22:41Z</cp:lastPrinted>
  <dcterms:created xsi:type="dcterms:W3CDTF">1999-09-28T08:02:16Z</dcterms:created>
  <dcterms:modified xsi:type="dcterms:W3CDTF">2003-02-25T07:11:30Z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